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enaHall\Downloads\"/>
    </mc:Choice>
  </mc:AlternateContent>
  <xr:revisionPtr revIDLastSave="0" documentId="13_ncr:1_{E7C93EFC-A826-4197-ABE5-10531EF32DAC}" xr6:coauthVersionLast="47" xr6:coauthVersionMax="47" xr10:uidLastSave="{00000000-0000-0000-0000-000000000000}"/>
  <bookViews>
    <workbookView xWindow="-120" yWindow="-120" windowWidth="29040" windowHeight="15720" xr2:uid="{1E0660DC-853A-4BD4-B86C-021063D46F38}"/>
  </bookViews>
  <sheets>
    <sheet name="Project" sheetId="1" r:id="rId1"/>
    <sheet name="CSI" sheetId="2" r:id="rId2"/>
    <sheet name="Costello" sheetId="3" r:id="rId3"/>
    <sheet name="GMB" sheetId="4" r:id="rId4"/>
    <sheet name="Intere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1" l="1"/>
  <c r="E15" i="1" s="1"/>
  <c r="G15" i="1" s="1"/>
  <c r="D23" i="1"/>
  <c r="F41" i="1"/>
  <c r="H41" i="1"/>
  <c r="D16" i="1"/>
  <c r="C16" i="1"/>
  <c r="D39" i="1"/>
  <c r="E39" i="1" s="1"/>
  <c r="G39" i="1" s="1"/>
  <c r="E36" i="1"/>
  <c r="G36" i="1" s="1"/>
  <c r="E31" i="1"/>
  <c r="G31" i="1" s="1"/>
  <c r="D25" i="1"/>
  <c r="E10" i="1"/>
  <c r="G10" i="1" s="1"/>
  <c r="E5" i="1"/>
  <c r="G5" i="1" s="1"/>
  <c r="E6" i="1"/>
  <c r="G6" i="1" s="1"/>
  <c r="E7" i="1"/>
  <c r="G7" i="1" s="1"/>
  <c r="E9" i="1"/>
  <c r="E11" i="1"/>
  <c r="G11" i="1" s="1"/>
  <c r="E13" i="1"/>
  <c r="G13" i="1" s="1"/>
  <c r="E14" i="1"/>
  <c r="G14" i="1" s="1"/>
  <c r="E17" i="1"/>
  <c r="G17" i="1" s="1"/>
  <c r="E30" i="1"/>
  <c r="G30" i="1" s="1"/>
  <c r="E24" i="1"/>
  <c r="G24" i="1" s="1"/>
  <c r="E26" i="1"/>
  <c r="G26" i="1" s="1"/>
  <c r="E20" i="1"/>
  <c r="G20" i="1" s="1"/>
  <c r="E37" i="1"/>
  <c r="G37" i="1" s="1"/>
  <c r="E28" i="1"/>
  <c r="G28" i="1" s="1"/>
  <c r="E35" i="1"/>
  <c r="G35" i="1" s="1"/>
  <c r="E27" i="1"/>
  <c r="G27" i="1" s="1"/>
  <c r="E12" i="1"/>
  <c r="D29" i="5"/>
  <c r="D9" i="5"/>
  <c r="C33" i="1"/>
  <c r="E33" i="1" s="1"/>
  <c r="G33" i="1" s="1"/>
  <c r="C8" i="1"/>
  <c r="D32" i="1"/>
  <c r="E32" i="1" s="1"/>
  <c r="G32" i="1" s="1"/>
  <c r="G12" i="1" l="1"/>
  <c r="D40" i="1"/>
  <c r="D41" i="1" s="1"/>
  <c r="E8" i="1"/>
  <c r="E16" i="1" s="1"/>
  <c r="E25" i="1"/>
  <c r="G25" i="1" s="1"/>
  <c r="F9" i="1"/>
  <c r="C19" i="1"/>
  <c r="C41" i="1" s="1"/>
  <c r="D19" i="3"/>
  <c r="C23" i="1" s="1"/>
  <c r="E52" i="2"/>
  <c r="C21" i="1" s="1"/>
  <c r="E41" i="2"/>
  <c r="E40" i="2"/>
  <c r="F8" i="1" l="1"/>
  <c r="F16" i="1" s="1"/>
  <c r="E40" i="1"/>
  <c r="G40" i="1" s="1"/>
  <c r="D43" i="1"/>
  <c r="E19" i="1"/>
  <c r="C43" i="1"/>
  <c r="G9" i="1"/>
  <c r="E21" i="1"/>
  <c r="G21" i="1" s="1"/>
  <c r="E23" i="1"/>
  <c r="G23" i="1" l="1"/>
  <c r="E41" i="1"/>
  <c r="E43" i="1" s="1"/>
  <c r="E45" i="1" s="1"/>
  <c r="G8" i="1"/>
  <c r="G16" i="1" s="1"/>
  <c r="G19" i="1"/>
  <c r="G41" i="1" l="1"/>
</calcChain>
</file>

<file path=xl/sharedStrings.xml><?xml version="1.0" encoding="utf-8"?>
<sst xmlns="http://schemas.openxmlformats.org/spreadsheetml/2006/main" count="206" uniqueCount="179">
  <si>
    <t>Category</t>
  </si>
  <si>
    <t>Wall / TH Donations</t>
  </si>
  <si>
    <t>Brick Donations</t>
  </si>
  <si>
    <t>Rental Expense - Parking Trailer</t>
  </si>
  <si>
    <t>Code Solutions Inc (Dave Naples)</t>
  </si>
  <si>
    <t>Costello Construction</t>
  </si>
  <si>
    <t>State Grant 1</t>
  </si>
  <si>
    <t>State Grant 2</t>
  </si>
  <si>
    <t>Furniture</t>
  </si>
  <si>
    <t>Mid South</t>
  </si>
  <si>
    <t>Advantech</t>
  </si>
  <si>
    <t>Think Secure Net</t>
  </si>
  <si>
    <t>Permit Fees</t>
  </si>
  <si>
    <t>Demolition</t>
  </si>
  <si>
    <t>V7004397</t>
  </si>
  <si>
    <t>V7004366</t>
  </si>
  <si>
    <t>V7004292</t>
  </si>
  <si>
    <t>V6004190</t>
  </si>
  <si>
    <t>V6004163</t>
  </si>
  <si>
    <t>V6004107</t>
  </si>
  <si>
    <t>V6004074</t>
  </si>
  <si>
    <t>V6004042</t>
  </si>
  <si>
    <t>V6003982</t>
  </si>
  <si>
    <t>V6003959</t>
  </si>
  <si>
    <t>V6003891</t>
  </si>
  <si>
    <t>V6003822</t>
  </si>
  <si>
    <t>V6003788</t>
  </si>
  <si>
    <t>V6003765</t>
  </si>
  <si>
    <t>V6003697</t>
  </si>
  <si>
    <t>V6003618</t>
  </si>
  <si>
    <t>V6003581</t>
  </si>
  <si>
    <t>V6003559</t>
  </si>
  <si>
    <t>V6003490</t>
  </si>
  <si>
    <t>V6003437</t>
  </si>
  <si>
    <t>V6003350</t>
  </si>
  <si>
    <t>V6003266</t>
  </si>
  <si>
    <t>V6003168</t>
  </si>
  <si>
    <t>V5002363</t>
  </si>
  <si>
    <t>V5002328</t>
  </si>
  <si>
    <t>V5002262</t>
  </si>
  <si>
    <t>V5002212</t>
  </si>
  <si>
    <t>V5002130</t>
  </si>
  <si>
    <t>V5001820</t>
  </si>
  <si>
    <t>V5001452</t>
  </si>
  <si>
    <t>V4001205</t>
  </si>
  <si>
    <t>V4001113</t>
  </si>
  <si>
    <t>V4001017</t>
  </si>
  <si>
    <t>V4000890</t>
  </si>
  <si>
    <t>V4000632</t>
  </si>
  <si>
    <t>V4000553</t>
  </si>
  <si>
    <t>27-00398</t>
  </si>
  <si>
    <t>27-00180</t>
  </si>
  <si>
    <t>27-00020</t>
  </si>
  <si>
    <t>27-00019</t>
  </si>
  <si>
    <t>P.O. Total</t>
  </si>
  <si>
    <t>Order Date Description</t>
  </si>
  <si>
    <t>P.O. No.</t>
  </si>
  <si>
    <t>Grand Total:</t>
  </si>
  <si>
    <t>V7004396</t>
  </si>
  <si>
    <t>V7004291</t>
  </si>
  <si>
    <t>V6004189</t>
  </si>
  <si>
    <t>V6004091</t>
  </si>
  <si>
    <t>V6004041</t>
  </si>
  <si>
    <t>V6003917</t>
  </si>
  <si>
    <t>V6003821</t>
  </si>
  <si>
    <t>V6003732</t>
  </si>
  <si>
    <t>V6003580</t>
  </si>
  <si>
    <t>V6003489</t>
  </si>
  <si>
    <t>V6003349</t>
  </si>
  <si>
    <t>V6003260</t>
  </si>
  <si>
    <t>27-00328</t>
  </si>
  <si>
    <t>27-00181</t>
  </si>
  <si>
    <t>27-00002</t>
  </si>
  <si>
    <t>27-00188</t>
  </si>
  <si>
    <t>27-00024</t>
  </si>
  <si>
    <t>27-00137</t>
  </si>
  <si>
    <t>V7004369</t>
  </si>
  <si>
    <t>V7004319</t>
  </si>
  <si>
    <t>V7004271</t>
  </si>
  <si>
    <t>V6004192</t>
  </si>
  <si>
    <t>V6004109</t>
  </si>
  <si>
    <t>V6004093</t>
  </si>
  <si>
    <t>V6004010</t>
  </si>
  <si>
    <t>V6003919</t>
  </si>
  <si>
    <t>V6003824</t>
  </si>
  <si>
    <t>V6003701</t>
  </si>
  <si>
    <t>V6003595</t>
  </si>
  <si>
    <t>V6003514</t>
  </si>
  <si>
    <t>V6003435</t>
  </si>
  <si>
    <t>V6003172</t>
  </si>
  <si>
    <t>V6003146</t>
  </si>
  <si>
    <t>V6003120</t>
  </si>
  <si>
    <t>V6003056</t>
  </si>
  <si>
    <t>V6002830</t>
  </si>
  <si>
    <t>V5002756</t>
  </si>
  <si>
    <t>V5002388</t>
  </si>
  <si>
    <t>V5002329</t>
  </si>
  <si>
    <t>V5002263</t>
  </si>
  <si>
    <t>V5002215</t>
  </si>
  <si>
    <t>V5002184</t>
  </si>
  <si>
    <t>V5002118</t>
  </si>
  <si>
    <t>V5002028</t>
  </si>
  <si>
    <t>V5001926</t>
  </si>
  <si>
    <t>V5001897</t>
  </si>
  <si>
    <t>V5001789</t>
  </si>
  <si>
    <t>V5001678</t>
  </si>
  <si>
    <t>V5001538</t>
  </si>
  <si>
    <t>V4001172</t>
  </si>
  <si>
    <t>V4001114</t>
  </si>
  <si>
    <t>V4001020</t>
  </si>
  <si>
    <t>V4000995</t>
  </si>
  <si>
    <t>V4000921</t>
  </si>
  <si>
    <t>V4000828</t>
  </si>
  <si>
    <t>V4000771</t>
  </si>
  <si>
    <t>V4000743</t>
  </si>
  <si>
    <t>V4000670</t>
  </si>
  <si>
    <t>V4000647</t>
  </si>
  <si>
    <t>V4000537</t>
  </si>
  <si>
    <t>V4000415</t>
  </si>
  <si>
    <t>V4000306</t>
  </si>
  <si>
    <t>V4000198</t>
  </si>
  <si>
    <t>V4000087</t>
  </si>
  <si>
    <t>Town Hall Fence</t>
  </si>
  <si>
    <t>Fisher Architecture - design bid</t>
  </si>
  <si>
    <t>GMB - design and construction consultation</t>
  </si>
  <si>
    <t>DEMA Grant</t>
  </si>
  <si>
    <t>Donor Wall</t>
  </si>
  <si>
    <t>Loan - Community Bank</t>
  </si>
  <si>
    <t>Grand Total</t>
  </si>
  <si>
    <t>Total Funds</t>
  </si>
  <si>
    <t>Total Expenses</t>
  </si>
  <si>
    <t>Remaining Balance</t>
  </si>
  <si>
    <t>Motorola Credits</t>
  </si>
  <si>
    <t>Original Allocation + Brown Advisory</t>
  </si>
  <si>
    <t>Digital Monitoring System - Advantech</t>
  </si>
  <si>
    <t>INTEREST PAYMENT</t>
  </si>
  <si>
    <t>Amount</t>
  </si>
  <si>
    <t>Description</t>
  </si>
  <si>
    <t>Ref/Check</t>
  </si>
  <si>
    <t>Date</t>
  </si>
  <si>
    <t>27-00535</t>
  </si>
  <si>
    <t>27-00516</t>
  </si>
  <si>
    <t>27-00435</t>
  </si>
  <si>
    <t>Received in October, not in financials</t>
  </si>
  <si>
    <t>27-00540</t>
  </si>
  <si>
    <t>27-00511</t>
  </si>
  <si>
    <t>Bricks</t>
  </si>
  <si>
    <t>Sussex County</t>
  </si>
  <si>
    <t>Interest Expense</t>
  </si>
  <si>
    <t xml:space="preserve">Interest Income </t>
  </si>
  <si>
    <t xml:space="preserve">TOWN OF DEWEY BEACH </t>
  </si>
  <si>
    <t>Project Actual and Projected Since Inception Thru 9/30/2026</t>
  </si>
  <si>
    <t>Actual</t>
  </si>
  <si>
    <t>Notes</t>
  </si>
  <si>
    <t>a</t>
  </si>
  <si>
    <t>b</t>
  </si>
  <si>
    <t>c</t>
  </si>
  <si>
    <t>d</t>
  </si>
  <si>
    <t>e</t>
  </si>
  <si>
    <t>f</t>
  </si>
  <si>
    <t xml:space="preserve">Total Monthly Allocations (50% Hotel Lodging Tax) </t>
  </si>
  <si>
    <t>a)  1/3 of bricks have been sold leaving additional opportunity of $360,000</t>
  </si>
  <si>
    <t>c)  Sussex County to deliver remaining $750,000 upon 50% completion of EMS Station</t>
  </si>
  <si>
    <t>d)  Donor's wishing to be on donor wall will have ability through Memorial Day 2027</t>
  </si>
  <si>
    <t>e) Includes October Invoice for work performed in September</t>
  </si>
  <si>
    <t xml:space="preserve">f) Expense covered by DEMA grant </t>
  </si>
  <si>
    <t>Projected/ Remaining</t>
  </si>
  <si>
    <t>Total</t>
  </si>
  <si>
    <t>b)  With completion of phase 1, on being converted from interest only to principle and interest.</t>
  </si>
  <si>
    <t>Variance</t>
  </si>
  <si>
    <t>Budget</t>
  </si>
  <si>
    <t>Construction</t>
  </si>
  <si>
    <t xml:space="preserve">Design and Consultation </t>
  </si>
  <si>
    <t>Technology</t>
  </si>
  <si>
    <t>Dias (Commissioner Desk)</t>
  </si>
  <si>
    <t>Operational</t>
  </si>
  <si>
    <t>Fundraising</t>
  </si>
  <si>
    <t>Misc.</t>
  </si>
  <si>
    <t>Actual loan amount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</si>
</sst>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m/dd/yyyy"/>
    <numFmt numFmtId="166" formatCode="#,##0.00;\-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Calibri"/>
      <family val="2"/>
    </font>
    <font>
      <sz val="12"/>
      <name val="Calibri"/>
      <family val="2"/>
    </font>
    <font>
      <sz val="8"/>
      <color rgb="FF323232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2" applyFont="1" applyAlignment="1">
      <alignment horizontal="left" vertical="top"/>
    </xf>
    <xf numFmtId="0" fontId="3" fillId="0" borderId="0" xfId="2" applyFont="1"/>
    <xf numFmtId="0" fontId="3" fillId="0" borderId="0" xfId="2" applyFont="1" applyAlignment="1">
      <alignment horizontal="left"/>
    </xf>
    <xf numFmtId="2" fontId="3" fillId="0" borderId="0" xfId="2" applyNumberFormat="1" applyFont="1" applyAlignment="1">
      <alignment horizontal="right" vertical="top" shrinkToFit="1"/>
    </xf>
    <xf numFmtId="4" fontId="3" fillId="0" borderId="0" xfId="2" applyNumberFormat="1" applyFont="1" applyAlignment="1">
      <alignment horizontal="right" vertical="top" shrinkToFi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164" fontId="3" fillId="0" borderId="0" xfId="2" applyNumberFormat="1" applyFont="1" applyAlignment="1">
      <alignment vertical="top" shrinkToFit="1"/>
    </xf>
    <xf numFmtId="0" fontId="4" fillId="0" borderId="0" xfId="2" applyFont="1" applyAlignment="1">
      <alignment horizontal="center" vertical="top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 vertical="top"/>
    </xf>
    <xf numFmtId="165" fontId="5" fillId="0" borderId="0" xfId="0" applyNumberFormat="1" applyFont="1"/>
    <xf numFmtId="49" fontId="5" fillId="0" borderId="0" xfId="0" applyNumberFormat="1" applyFont="1"/>
    <xf numFmtId="166" fontId="5" fillId="0" borderId="0" xfId="0" applyNumberFormat="1" applyFont="1"/>
    <xf numFmtId="39" fontId="4" fillId="0" borderId="0" xfId="2" applyNumberFormat="1" applyFont="1" applyAlignment="1">
      <alignment vertical="top"/>
    </xf>
    <xf numFmtId="43" fontId="4" fillId="0" borderId="0" xfId="1" applyFont="1" applyAlignment="1">
      <alignment horizontal="right" vertical="top"/>
    </xf>
    <xf numFmtId="43" fontId="3" fillId="0" borderId="0" xfId="1" applyFont="1" applyAlignment="1">
      <alignment horizontal="right" vertical="top" shrinkToFit="1"/>
    </xf>
    <xf numFmtId="43" fontId="3" fillId="0" borderId="0" xfId="1" applyFont="1" applyAlignment="1">
      <alignment horizontal="left" vertical="top"/>
    </xf>
    <xf numFmtId="164" fontId="3" fillId="0" borderId="0" xfId="2" applyNumberFormat="1" applyFont="1" applyAlignment="1">
      <alignment horizontal="center" vertical="top" shrinkToFi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top"/>
    </xf>
    <xf numFmtId="0" fontId="6" fillId="0" borderId="0" xfId="0" applyFont="1"/>
    <xf numFmtId="0" fontId="6" fillId="0" borderId="1" xfId="0" applyFont="1" applyBorder="1"/>
    <xf numFmtId="43" fontId="6" fillId="0" borderId="0" xfId="1" applyFont="1"/>
    <xf numFmtId="0" fontId="7" fillId="0" borderId="0" xfId="0" applyFont="1"/>
    <xf numFmtId="43" fontId="7" fillId="0" borderId="0" xfId="1" applyFont="1"/>
    <xf numFmtId="43" fontId="6" fillId="0" borderId="0" xfId="1" applyFont="1" applyFill="1"/>
    <xf numFmtId="43" fontId="7" fillId="0" borderId="0" xfId="1" applyFont="1" applyFill="1"/>
    <xf numFmtId="0" fontId="7" fillId="2" borderId="0" xfId="0" applyFont="1" applyFill="1"/>
    <xf numFmtId="43" fontId="7" fillId="2" borderId="0" xfId="1" applyFont="1" applyFill="1"/>
    <xf numFmtId="0" fontId="7" fillId="3" borderId="0" xfId="0" applyFont="1" applyFill="1"/>
    <xf numFmtId="43" fontId="7" fillId="3" borderId="0" xfId="1" applyFont="1" applyFill="1"/>
    <xf numFmtId="43" fontId="0" fillId="0" borderId="0" xfId="1" applyFont="1"/>
    <xf numFmtId="14" fontId="0" fillId="0" borderId="0" xfId="0" applyNumberFormat="1"/>
    <xf numFmtId="0" fontId="8" fillId="0" borderId="0" xfId="0" applyFont="1" applyAlignment="1">
      <alignment horizontal="center"/>
    </xf>
    <xf numFmtId="0" fontId="6" fillId="0" borderId="2" xfId="0" applyFont="1" applyBorder="1"/>
    <xf numFmtId="43" fontId="6" fillId="0" borderId="2" xfId="1" applyFont="1" applyBorder="1"/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4" fontId="7" fillId="4" borderId="0" xfId="3" applyFont="1" applyFill="1"/>
    <xf numFmtId="0" fontId="6" fillId="4" borderId="0" xfId="0" applyFont="1" applyFill="1"/>
    <xf numFmtId="43" fontId="6" fillId="4" borderId="0" xfId="1" applyFont="1" applyFill="1"/>
    <xf numFmtId="0" fontId="8" fillId="0" borderId="0" xfId="0" applyFont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Normal 2" xfId="2" xr:uid="{402E8781-E64A-4866-A7DE-4C5F3AB8F8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EC09-34F9-4257-946A-9248A8943CE5}">
  <dimension ref="A1:J53"/>
  <sheetViews>
    <sheetView tabSelected="1" topLeftCell="A25" zoomScale="90" zoomScaleNormal="90" workbookViewId="0">
      <selection activeCell="A46" sqref="A46"/>
    </sheetView>
  </sheetViews>
  <sheetFormatPr defaultColWidth="9.140625" defaultRowHeight="15.75" outlineLevelRow="2" x14ac:dyDescent="0.25"/>
  <cols>
    <col min="1" max="1" width="56.140625" style="23" customWidth="1"/>
    <col min="2" max="2" width="12.140625" style="23" bestFit="1" customWidth="1"/>
    <col min="3" max="3" width="17.85546875" style="25" customWidth="1"/>
    <col min="4" max="7" width="17.85546875" style="23" customWidth="1"/>
    <col min="8" max="8" width="2.7109375" style="23" customWidth="1"/>
    <col min="9" max="16384" width="9.140625" style="23"/>
  </cols>
  <sheetData>
    <row r="1" spans="1:7" ht="23.25" x14ac:dyDescent="0.35">
      <c r="A1" s="45" t="s">
        <v>150</v>
      </c>
      <c r="B1" s="45"/>
      <c r="C1" s="45"/>
      <c r="D1" s="45"/>
      <c r="E1" s="45"/>
      <c r="F1" s="36"/>
    </row>
    <row r="2" spans="1:7" ht="23.25" x14ac:dyDescent="0.35">
      <c r="A2" s="45" t="s">
        <v>151</v>
      </c>
      <c r="B2" s="45"/>
      <c r="C2" s="45"/>
      <c r="D2" s="45"/>
      <c r="E2" s="45"/>
      <c r="F2" s="36"/>
    </row>
    <row r="3" spans="1:7" ht="23.25" x14ac:dyDescent="0.35">
      <c r="A3" s="36"/>
      <c r="B3" s="36"/>
      <c r="C3" s="36"/>
      <c r="D3" s="36"/>
      <c r="E3" s="36"/>
      <c r="F3" s="36"/>
    </row>
    <row r="4" spans="1:7" ht="36.6" customHeight="1" x14ac:dyDescent="0.25">
      <c r="A4" s="24" t="s">
        <v>0</v>
      </c>
      <c r="B4" s="24" t="s">
        <v>153</v>
      </c>
      <c r="C4" s="39" t="s">
        <v>152</v>
      </c>
      <c r="D4" s="40" t="s">
        <v>166</v>
      </c>
      <c r="E4" s="41" t="s">
        <v>167</v>
      </c>
      <c r="F4" s="41" t="s">
        <v>170</v>
      </c>
      <c r="G4" s="41" t="s">
        <v>169</v>
      </c>
    </row>
    <row r="5" spans="1:7" outlineLevel="2" x14ac:dyDescent="0.25">
      <c r="A5" s="23" t="s">
        <v>6</v>
      </c>
      <c r="C5" s="28">
        <v>3000000</v>
      </c>
      <c r="D5" s="25"/>
      <c r="E5" s="25">
        <f t="shared" ref="E5:E12" si="0">+C5+D5</f>
        <v>3000000</v>
      </c>
      <c r="F5" s="25">
        <v>3000000</v>
      </c>
      <c r="G5" s="25">
        <f t="shared" ref="G5:G12" si="1">+E5-F5</f>
        <v>0</v>
      </c>
    </row>
    <row r="6" spans="1:7" outlineLevel="2" x14ac:dyDescent="0.25">
      <c r="A6" s="23" t="s">
        <v>7</v>
      </c>
      <c r="C6" s="28">
        <v>1000000</v>
      </c>
      <c r="D6" s="25"/>
      <c r="E6" s="25">
        <f t="shared" si="0"/>
        <v>1000000</v>
      </c>
      <c r="F6" s="25">
        <v>1000000</v>
      </c>
      <c r="G6" s="25">
        <f t="shared" si="1"/>
        <v>0</v>
      </c>
    </row>
    <row r="7" spans="1:7" outlineLevel="2" x14ac:dyDescent="0.25">
      <c r="A7" s="23" t="s">
        <v>147</v>
      </c>
      <c r="B7" s="23" t="s">
        <v>156</v>
      </c>
      <c r="C7" s="28">
        <v>750000</v>
      </c>
      <c r="D7" s="25">
        <v>750000</v>
      </c>
      <c r="E7" s="25">
        <f t="shared" si="0"/>
        <v>1500000</v>
      </c>
      <c r="F7" s="25">
        <v>1500000</v>
      </c>
      <c r="G7" s="25">
        <f t="shared" si="1"/>
        <v>0</v>
      </c>
    </row>
    <row r="8" spans="1:7" outlineLevel="2" x14ac:dyDescent="0.25">
      <c r="A8" s="23" t="s">
        <v>133</v>
      </c>
      <c r="C8" s="28">
        <f>2150000+1463855.32</f>
        <v>3613855.3200000003</v>
      </c>
      <c r="D8" s="25"/>
      <c r="E8" s="25">
        <f t="shared" si="0"/>
        <v>3613855.3200000003</v>
      </c>
      <c r="F8" s="25">
        <f>+E8</f>
        <v>3613855.3200000003</v>
      </c>
      <c r="G8" s="25">
        <f t="shared" si="1"/>
        <v>0</v>
      </c>
    </row>
    <row r="9" spans="1:7" outlineLevel="2" x14ac:dyDescent="0.25">
      <c r="A9" s="23" t="s">
        <v>160</v>
      </c>
      <c r="C9" s="28">
        <v>900418.33</v>
      </c>
      <c r="D9" s="25">
        <v>118750</v>
      </c>
      <c r="E9" s="25">
        <f t="shared" si="0"/>
        <v>1019168.33</v>
      </c>
      <c r="F9" s="25">
        <f>+E9</f>
        <v>1019168.33</v>
      </c>
      <c r="G9" s="25">
        <f t="shared" si="1"/>
        <v>0</v>
      </c>
    </row>
    <row r="10" spans="1:7" outlineLevel="2" x14ac:dyDescent="0.25">
      <c r="A10" s="23" t="s">
        <v>127</v>
      </c>
      <c r="B10" s="23" t="s">
        <v>155</v>
      </c>
      <c r="C10" s="28">
        <v>3000000</v>
      </c>
      <c r="D10" s="25"/>
      <c r="E10" s="25">
        <f t="shared" si="0"/>
        <v>3000000</v>
      </c>
      <c r="F10" s="25">
        <v>3000000</v>
      </c>
      <c r="G10" s="25">
        <f t="shared" si="1"/>
        <v>0</v>
      </c>
    </row>
    <row r="11" spans="1:7" outlineLevel="2" x14ac:dyDescent="0.25">
      <c r="A11" s="23" t="s">
        <v>1</v>
      </c>
      <c r="B11" s="23" t="s">
        <v>157</v>
      </c>
      <c r="C11" s="28">
        <v>437501</v>
      </c>
      <c r="D11" s="25"/>
      <c r="E11" s="25">
        <f t="shared" si="0"/>
        <v>437501</v>
      </c>
      <c r="F11" s="25">
        <v>0</v>
      </c>
      <c r="G11" s="25">
        <f t="shared" si="1"/>
        <v>437501</v>
      </c>
    </row>
    <row r="12" spans="1:7" outlineLevel="2" x14ac:dyDescent="0.25">
      <c r="A12" s="23" t="s">
        <v>2</v>
      </c>
      <c r="B12" s="23" t="s">
        <v>154</v>
      </c>
      <c r="C12" s="28">
        <v>180750</v>
      </c>
      <c r="D12" s="25">
        <v>120000</v>
      </c>
      <c r="E12" s="25">
        <f t="shared" si="0"/>
        <v>300750</v>
      </c>
      <c r="F12" s="25">
        <v>0</v>
      </c>
      <c r="G12" s="25">
        <f t="shared" si="1"/>
        <v>300750</v>
      </c>
    </row>
    <row r="13" spans="1:7" outlineLevel="2" x14ac:dyDescent="0.25">
      <c r="A13" s="23" t="s">
        <v>125</v>
      </c>
      <c r="C13" s="25">
        <v>69908</v>
      </c>
      <c r="D13" s="25"/>
      <c r="E13" s="25">
        <f t="shared" ref="E13:E32" si="2">+C13+D13</f>
        <v>69908</v>
      </c>
      <c r="F13" s="25">
        <v>0</v>
      </c>
      <c r="G13" s="25">
        <f t="shared" ref="G13:G15" si="3">+E13-F13</f>
        <v>69908</v>
      </c>
    </row>
    <row r="14" spans="1:7" outlineLevel="2" x14ac:dyDescent="0.25">
      <c r="A14" s="23" t="s">
        <v>132</v>
      </c>
      <c r="C14" s="25">
        <v>35031.5</v>
      </c>
      <c r="D14" s="25"/>
      <c r="E14" s="25">
        <f t="shared" si="2"/>
        <v>35031.5</v>
      </c>
      <c r="F14" s="25">
        <v>0</v>
      </c>
      <c r="G14" s="25">
        <f t="shared" si="3"/>
        <v>35031.5</v>
      </c>
    </row>
    <row r="15" spans="1:7" outlineLevel="2" x14ac:dyDescent="0.25">
      <c r="A15" s="23" t="s">
        <v>149</v>
      </c>
      <c r="C15" s="28">
        <f>+Interest!D29</f>
        <v>187855.03</v>
      </c>
      <c r="D15" s="25"/>
      <c r="E15" s="25">
        <f t="shared" si="2"/>
        <v>187855.03</v>
      </c>
      <c r="F15" s="25">
        <v>0</v>
      </c>
      <c r="G15" s="25">
        <f t="shared" si="3"/>
        <v>187855.03</v>
      </c>
    </row>
    <row r="16" spans="1:7" outlineLevel="1" x14ac:dyDescent="0.25">
      <c r="A16" s="30" t="s">
        <v>129</v>
      </c>
      <c r="B16" s="30"/>
      <c r="C16" s="31">
        <f>SUM(C5:C15)</f>
        <v>13175319.18</v>
      </c>
      <c r="D16" s="31">
        <f>SUM(D5:D15)</f>
        <v>988750</v>
      </c>
      <c r="E16" s="31">
        <f>SUM(E5:E15)</f>
        <v>14164069.18</v>
      </c>
      <c r="F16" s="31">
        <f>SUM(F5:F15)</f>
        <v>13133023.65</v>
      </c>
      <c r="G16" s="31">
        <f>SUM(G5:G15)</f>
        <v>1031045.53</v>
      </c>
    </row>
    <row r="17" spans="1:7" outlineLevel="1" x14ac:dyDescent="0.25">
      <c r="A17" s="26"/>
      <c r="B17" s="26"/>
      <c r="C17" s="27"/>
      <c r="D17" s="25"/>
      <c r="E17" s="25">
        <f t="shared" si="2"/>
        <v>0</v>
      </c>
      <c r="F17" s="25"/>
      <c r="G17" s="25">
        <f t="shared" ref="G17:G32" si="4">+E17+F17</f>
        <v>0</v>
      </c>
    </row>
    <row r="18" spans="1:7" outlineLevel="1" x14ac:dyDescent="0.25">
      <c r="A18" s="26" t="s">
        <v>172</v>
      </c>
      <c r="B18" s="26"/>
      <c r="C18" s="27"/>
      <c r="D18" s="25"/>
      <c r="E18" s="25"/>
      <c r="F18" s="25"/>
      <c r="G18" s="25"/>
    </row>
    <row r="19" spans="1:7" outlineLevel="2" x14ac:dyDescent="0.25">
      <c r="A19" s="23" t="s">
        <v>124</v>
      </c>
      <c r="C19" s="28">
        <f>-GMB!D62</f>
        <v>-573335.76</v>
      </c>
      <c r="D19" s="25"/>
      <c r="E19" s="25">
        <f>+C19+D19</f>
        <v>-573335.76</v>
      </c>
      <c r="F19" s="25">
        <v>560000</v>
      </c>
      <c r="G19" s="25">
        <f>+E19+F19</f>
        <v>-13335.760000000009</v>
      </c>
    </row>
    <row r="20" spans="1:7" outlineLevel="2" x14ac:dyDescent="0.25">
      <c r="A20" s="23" t="s">
        <v>123</v>
      </c>
      <c r="C20" s="25">
        <v>-7000</v>
      </c>
      <c r="D20" s="25"/>
      <c r="E20" s="25">
        <f>+C20+D20</f>
        <v>-7000</v>
      </c>
      <c r="F20" s="25">
        <v>0</v>
      </c>
      <c r="G20" s="25">
        <f>+E20+F20</f>
        <v>-7000</v>
      </c>
    </row>
    <row r="21" spans="1:7" outlineLevel="2" x14ac:dyDescent="0.25">
      <c r="A21" s="23" t="s">
        <v>4</v>
      </c>
      <c r="C21" s="28">
        <f>-CSI!E52</f>
        <v>-41763.440000000002</v>
      </c>
      <c r="D21" s="25"/>
      <c r="E21" s="25">
        <f>+C21+D21</f>
        <v>-41763.440000000002</v>
      </c>
      <c r="F21" s="25">
        <v>130000</v>
      </c>
      <c r="G21" s="25">
        <f>+E21+F21</f>
        <v>88236.56</v>
      </c>
    </row>
    <row r="22" spans="1:7" outlineLevel="2" x14ac:dyDescent="0.25">
      <c r="A22" s="26" t="s">
        <v>171</v>
      </c>
      <c r="C22" s="28"/>
      <c r="D22" s="25"/>
      <c r="E22" s="25"/>
      <c r="F22" s="25"/>
      <c r="G22" s="25"/>
    </row>
    <row r="23" spans="1:7" outlineLevel="2" x14ac:dyDescent="0.25">
      <c r="A23" s="23" t="s">
        <v>5</v>
      </c>
      <c r="B23" s="23" t="s">
        <v>158</v>
      </c>
      <c r="C23" s="28">
        <f>-Costello!D19</f>
        <v>-8065185.0200000005</v>
      </c>
      <c r="D23" s="25">
        <f>-2544341-50000</f>
        <v>-2594341</v>
      </c>
      <c r="E23" s="25">
        <f t="shared" ref="E23:E28" si="5">+C23+D23</f>
        <v>-10659526.02</v>
      </c>
      <c r="F23" s="25">
        <v>10585000</v>
      </c>
      <c r="G23" s="25">
        <f t="shared" ref="G23:G28" si="6">+E23+F23</f>
        <v>-74526.019999999553</v>
      </c>
    </row>
    <row r="24" spans="1:7" outlineLevel="2" x14ac:dyDescent="0.25">
      <c r="A24" s="23" t="s">
        <v>13</v>
      </c>
      <c r="C24" s="25">
        <v>-15300</v>
      </c>
      <c r="D24" s="25"/>
      <c r="E24" s="25">
        <f t="shared" si="5"/>
        <v>-15300</v>
      </c>
      <c r="F24" s="25">
        <v>15000</v>
      </c>
      <c r="G24" s="25">
        <f t="shared" si="6"/>
        <v>-300</v>
      </c>
    </row>
    <row r="25" spans="1:7" outlineLevel="2" x14ac:dyDescent="0.25">
      <c r="A25" s="23" t="s">
        <v>8</v>
      </c>
      <c r="C25" s="28">
        <v>-114011.63</v>
      </c>
      <c r="D25" s="25">
        <f>+C25</f>
        <v>-114011.63</v>
      </c>
      <c r="E25" s="25">
        <f t="shared" si="5"/>
        <v>-228023.26</v>
      </c>
      <c r="F25" s="25">
        <v>450000</v>
      </c>
      <c r="G25" s="25">
        <f t="shared" si="6"/>
        <v>221976.74</v>
      </c>
    </row>
    <row r="26" spans="1:7" outlineLevel="2" x14ac:dyDescent="0.25">
      <c r="A26" s="23" t="s">
        <v>174</v>
      </c>
      <c r="C26" s="28">
        <v>-28820</v>
      </c>
      <c r="D26" s="25"/>
      <c r="E26" s="25">
        <f t="shared" si="5"/>
        <v>-28820</v>
      </c>
      <c r="F26" s="25">
        <v>0</v>
      </c>
      <c r="G26" s="25">
        <f t="shared" si="6"/>
        <v>-28820</v>
      </c>
    </row>
    <row r="27" spans="1:7" outlineLevel="2" x14ac:dyDescent="0.25">
      <c r="A27" s="23" t="s">
        <v>122</v>
      </c>
      <c r="C27" s="28">
        <v>-7941</v>
      </c>
      <c r="D27" s="25">
        <v>-7941</v>
      </c>
      <c r="E27" s="25">
        <f t="shared" si="5"/>
        <v>-15882</v>
      </c>
      <c r="F27" s="25">
        <v>0</v>
      </c>
      <c r="G27" s="25">
        <f t="shared" si="6"/>
        <v>-15882</v>
      </c>
    </row>
    <row r="28" spans="1:7" outlineLevel="2" x14ac:dyDescent="0.25">
      <c r="A28" s="23" t="s">
        <v>12</v>
      </c>
      <c r="C28" s="25">
        <v>-37620</v>
      </c>
      <c r="D28" s="25"/>
      <c r="E28" s="25">
        <f t="shared" si="5"/>
        <v>-37620</v>
      </c>
      <c r="F28" s="25">
        <v>63000</v>
      </c>
      <c r="G28" s="25">
        <f t="shared" si="6"/>
        <v>25380</v>
      </c>
    </row>
    <row r="29" spans="1:7" outlineLevel="2" x14ac:dyDescent="0.25">
      <c r="A29" s="26" t="s">
        <v>173</v>
      </c>
      <c r="C29" s="28"/>
      <c r="D29" s="25"/>
      <c r="E29" s="25"/>
      <c r="F29" s="25"/>
      <c r="G29" s="25"/>
    </row>
    <row r="30" spans="1:7" outlineLevel="2" x14ac:dyDescent="0.25">
      <c r="A30" s="23" t="s">
        <v>10</v>
      </c>
      <c r="C30" s="28">
        <v>-83750</v>
      </c>
      <c r="D30" s="25">
        <v>-251250</v>
      </c>
      <c r="E30" s="25">
        <f t="shared" si="2"/>
        <v>-335000</v>
      </c>
      <c r="F30" s="25">
        <v>475000</v>
      </c>
      <c r="G30" s="25">
        <f t="shared" si="4"/>
        <v>140000</v>
      </c>
    </row>
    <row r="31" spans="1:7" outlineLevel="2" x14ac:dyDescent="0.25">
      <c r="A31" s="23" t="s">
        <v>9</v>
      </c>
      <c r="C31" s="23">
        <v>0</v>
      </c>
      <c r="D31" s="28">
        <v>-49893.72</v>
      </c>
      <c r="E31" s="25">
        <f t="shared" si="2"/>
        <v>-49893.72</v>
      </c>
      <c r="F31" s="25">
        <v>0</v>
      </c>
      <c r="G31" s="25">
        <f t="shared" si="4"/>
        <v>-49893.72</v>
      </c>
    </row>
    <row r="32" spans="1:7" outlineLevel="2" x14ac:dyDescent="0.25">
      <c r="A32" s="23" t="s">
        <v>11</v>
      </c>
      <c r="C32" s="23">
        <v>0</v>
      </c>
      <c r="D32" s="28">
        <f>-11000-6166.5-4501.68</f>
        <v>-21668.18</v>
      </c>
      <c r="E32" s="25">
        <f t="shared" si="2"/>
        <v>-21668.18</v>
      </c>
      <c r="F32" s="25">
        <v>0</v>
      </c>
      <c r="G32" s="25">
        <f t="shared" si="4"/>
        <v>-21668.18</v>
      </c>
    </row>
    <row r="33" spans="1:10" outlineLevel="2" x14ac:dyDescent="0.25">
      <c r="A33" s="23" t="s">
        <v>134</v>
      </c>
      <c r="B33" s="23" t="s">
        <v>159</v>
      </c>
      <c r="C33" s="25">
        <f>-16025-48075</f>
        <v>-64100</v>
      </c>
      <c r="D33" s="25"/>
      <c r="E33" s="25">
        <f>+C33+D33</f>
        <v>-64100</v>
      </c>
      <c r="F33" s="25">
        <v>0</v>
      </c>
      <c r="G33" s="25">
        <f>+E33+F33</f>
        <v>-64100</v>
      </c>
    </row>
    <row r="34" spans="1:10" x14ac:dyDescent="0.25">
      <c r="A34" s="26" t="s">
        <v>175</v>
      </c>
    </row>
    <row r="35" spans="1:10" outlineLevel="2" x14ac:dyDescent="0.25">
      <c r="A35" s="23" t="s">
        <v>3</v>
      </c>
      <c r="C35" s="28">
        <v>-25543.47</v>
      </c>
      <c r="D35" s="25"/>
      <c r="E35" s="25">
        <f>+C35+D35</f>
        <v>-25543.47</v>
      </c>
      <c r="F35" s="25">
        <v>0</v>
      </c>
      <c r="G35" s="25">
        <f>+E35+F35</f>
        <v>-25543.47</v>
      </c>
    </row>
    <row r="36" spans="1:10" outlineLevel="2" x14ac:dyDescent="0.25">
      <c r="A36" s="23" t="s">
        <v>177</v>
      </c>
      <c r="C36" s="28">
        <v>0</v>
      </c>
      <c r="D36" s="25">
        <v>-50000</v>
      </c>
      <c r="E36" s="25">
        <f>+C36+D36</f>
        <v>-50000</v>
      </c>
      <c r="F36" s="25">
        <v>3000</v>
      </c>
      <c r="G36" s="25">
        <f>+E36+F36</f>
        <v>-47000</v>
      </c>
    </row>
    <row r="37" spans="1:10" outlineLevel="2" x14ac:dyDescent="0.25">
      <c r="A37" s="23" t="s">
        <v>148</v>
      </c>
      <c r="C37" s="25">
        <v>-28589.17</v>
      </c>
      <c r="D37" s="25"/>
      <c r="E37" s="25">
        <f>+C37+D37</f>
        <v>-28589.17</v>
      </c>
      <c r="F37" s="25">
        <v>0</v>
      </c>
      <c r="G37" s="25">
        <f>+E37+F37</f>
        <v>-28589.17</v>
      </c>
    </row>
    <row r="38" spans="1:10" x14ac:dyDescent="0.25">
      <c r="A38" s="26" t="s">
        <v>176</v>
      </c>
    </row>
    <row r="39" spans="1:10" outlineLevel="2" x14ac:dyDescent="0.25">
      <c r="A39" s="23" t="s">
        <v>126</v>
      </c>
      <c r="C39" s="28">
        <v>-11226.6</v>
      </c>
      <c r="D39" s="25">
        <f>-30000-C39</f>
        <v>-18773.400000000001</v>
      </c>
      <c r="E39" s="25">
        <f>+C39+D39</f>
        <v>-30000</v>
      </c>
      <c r="F39" s="25">
        <v>0</v>
      </c>
      <c r="G39" s="25">
        <f>+E39+F39</f>
        <v>-30000</v>
      </c>
    </row>
    <row r="40" spans="1:10" outlineLevel="2" x14ac:dyDescent="0.25">
      <c r="A40" s="23" t="s">
        <v>146</v>
      </c>
      <c r="C40" s="25">
        <v>-12598</v>
      </c>
      <c r="D40" s="25">
        <f>-E12/300*50</f>
        <v>-50125</v>
      </c>
      <c r="E40" s="25">
        <f>+C40+D40</f>
        <v>-62723</v>
      </c>
      <c r="F40" s="25">
        <v>0</v>
      </c>
      <c r="G40" s="25">
        <f>+E40+F40</f>
        <v>-62723</v>
      </c>
    </row>
    <row r="41" spans="1:10" outlineLevel="1" x14ac:dyDescent="0.25">
      <c r="A41" s="30" t="s">
        <v>130</v>
      </c>
      <c r="B41" s="30"/>
      <c r="C41" s="31">
        <f>SUM(C19:C40)</f>
        <v>-9116784.0900000017</v>
      </c>
      <c r="D41" s="31">
        <f t="shared" ref="D41:H41" si="7">SUM(D19:D40)</f>
        <v>-3158003.93</v>
      </c>
      <c r="E41" s="31">
        <f t="shared" si="7"/>
        <v>-12274788.02</v>
      </c>
      <c r="F41" s="31">
        <f t="shared" si="7"/>
        <v>12281000</v>
      </c>
      <c r="G41" s="31">
        <f t="shared" si="7"/>
        <v>6211.9800000004034</v>
      </c>
      <c r="H41" s="31">
        <f t="shared" si="7"/>
        <v>0</v>
      </c>
    </row>
    <row r="42" spans="1:10" outlineLevel="1" x14ac:dyDescent="0.25">
      <c r="A42" s="26"/>
      <c r="B42" s="26"/>
      <c r="C42" s="29"/>
      <c r="D42" s="25"/>
      <c r="E42" s="25"/>
      <c r="F42" s="25"/>
      <c r="G42" s="25"/>
    </row>
    <row r="43" spans="1:10" x14ac:dyDescent="0.25">
      <c r="A43" s="32" t="s">
        <v>131</v>
      </c>
      <c r="B43" s="32" t="s">
        <v>128</v>
      </c>
      <c r="C43" s="33">
        <f>+C16+C41</f>
        <v>4058535.089999998</v>
      </c>
      <c r="D43" s="33">
        <f>+D16+D41</f>
        <v>-2169253.9300000002</v>
      </c>
      <c r="E43" s="33">
        <f>+E16+E41</f>
        <v>1889281.1600000001</v>
      </c>
    </row>
    <row r="45" spans="1:10" x14ac:dyDescent="0.25">
      <c r="A45" s="43" t="s">
        <v>178</v>
      </c>
      <c r="B45" s="43"/>
      <c r="C45" s="44"/>
      <c r="D45" s="43"/>
      <c r="E45" s="42">
        <f>+E10-E43</f>
        <v>1110718.8399999999</v>
      </c>
    </row>
    <row r="47" spans="1:10" ht="16.5" thickBot="1" x14ac:dyDescent="0.3">
      <c r="A47" s="37" t="s">
        <v>153</v>
      </c>
      <c r="B47" s="37"/>
      <c r="C47" s="38"/>
      <c r="D47" s="37"/>
      <c r="E47" s="37"/>
      <c r="F47" s="37"/>
      <c r="G47" s="37"/>
      <c r="H47" s="37"/>
      <c r="I47" s="37"/>
      <c r="J47" s="37"/>
    </row>
    <row r="48" spans="1:10" x14ac:dyDescent="0.25">
      <c r="A48" s="23" t="s">
        <v>161</v>
      </c>
    </row>
    <row r="49" spans="1:1" x14ac:dyDescent="0.25">
      <c r="A49" s="23" t="s">
        <v>168</v>
      </c>
    </row>
    <row r="50" spans="1:1" x14ac:dyDescent="0.25">
      <c r="A50" s="23" t="s">
        <v>162</v>
      </c>
    </row>
    <row r="51" spans="1:1" x14ac:dyDescent="0.25">
      <c r="A51" s="23" t="s">
        <v>163</v>
      </c>
    </row>
    <row r="52" spans="1:1" x14ac:dyDescent="0.25">
      <c r="A52" s="23" t="s">
        <v>164</v>
      </c>
    </row>
    <row r="53" spans="1:1" x14ac:dyDescent="0.25">
      <c r="A53" s="23" t="s">
        <v>165</v>
      </c>
    </row>
  </sheetData>
  <mergeCells count="2">
    <mergeCell ref="A1:E1"/>
    <mergeCell ref="A2:E2"/>
  </mergeCells>
  <pageMargins left="0.7" right="0.2" top="0.75" bottom="0.75" header="0.3" footer="0.3"/>
  <pageSetup paperSize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25C5-80DC-4714-BC73-21053A728194}">
  <dimension ref="A1:T55"/>
  <sheetViews>
    <sheetView workbookViewId="0">
      <pane ySplit="1" topLeftCell="A23" activePane="bottomLeft" state="frozen"/>
      <selection pane="bottomLeft" activeCell="B45" sqref="A45:B45"/>
    </sheetView>
  </sheetViews>
  <sheetFormatPr defaultColWidth="9.140625" defaultRowHeight="15.75" x14ac:dyDescent="0.25"/>
  <cols>
    <col min="1" max="1" width="16.28515625" style="1" bestFit="1" customWidth="1"/>
    <col min="2" max="2" width="14.140625" style="1" bestFit="1" customWidth="1"/>
    <col min="3" max="3" width="8" style="1" customWidth="1"/>
    <col min="4" max="4" width="13.85546875" style="1" bestFit="1" customWidth="1"/>
    <col min="5" max="5" width="11.5703125" style="19" bestFit="1" customWidth="1"/>
    <col min="6" max="6" width="19.140625" style="1" bestFit="1" customWidth="1"/>
    <col min="7" max="7" width="19.140625" style="1" customWidth="1"/>
    <col min="8" max="18" width="9.140625" style="1"/>
    <col min="19" max="19" width="71.5703125" style="1" bestFit="1" customWidth="1"/>
    <col min="20" max="16384" width="9.140625" style="1"/>
  </cols>
  <sheetData>
    <row r="1" spans="1:15" x14ac:dyDescent="0.25">
      <c r="A1" s="6" t="s">
        <v>56</v>
      </c>
      <c r="B1" s="7" t="s">
        <v>55</v>
      </c>
      <c r="C1" s="7"/>
      <c r="D1" s="10"/>
      <c r="E1" s="17" t="s">
        <v>54</v>
      </c>
      <c r="F1" s="11"/>
      <c r="G1" s="11"/>
    </row>
    <row r="2" spans="1:15" x14ac:dyDescent="0.25">
      <c r="A2" s="9" t="s">
        <v>49</v>
      </c>
      <c r="B2" s="8">
        <v>45163</v>
      </c>
      <c r="C2" s="8"/>
      <c r="D2" s="3"/>
      <c r="E2" s="18">
        <v>804.38</v>
      </c>
      <c r="F2" s="7"/>
      <c r="G2" s="7"/>
    </row>
    <row r="3" spans="1:15" x14ac:dyDescent="0.25">
      <c r="A3" s="9" t="s">
        <v>48</v>
      </c>
      <c r="B3" s="8">
        <v>45190</v>
      </c>
      <c r="C3" s="8"/>
      <c r="D3" s="3"/>
      <c r="E3" s="18">
        <v>390</v>
      </c>
      <c r="F3" s="7"/>
      <c r="G3" s="7"/>
    </row>
    <row r="4" spans="1:15" x14ac:dyDescent="0.25">
      <c r="A4" s="9" t="s">
        <v>47</v>
      </c>
      <c r="B4" s="8">
        <v>45268</v>
      </c>
      <c r="C4" s="8"/>
      <c r="D4" s="3"/>
      <c r="E4" s="18">
        <v>1023.75</v>
      </c>
      <c r="F4" s="7"/>
      <c r="G4" s="7"/>
    </row>
    <row r="5" spans="1:15" x14ac:dyDescent="0.25">
      <c r="A5" s="9" t="s">
        <v>46</v>
      </c>
      <c r="B5" s="8">
        <v>45317</v>
      </c>
      <c r="C5" s="8"/>
      <c r="D5" s="3"/>
      <c r="E5" s="18">
        <v>244.38</v>
      </c>
      <c r="F5" s="7"/>
      <c r="G5" s="7"/>
    </row>
    <row r="6" spans="1:15" x14ac:dyDescent="0.25">
      <c r="A6" s="9" t="s">
        <v>45</v>
      </c>
      <c r="B6" s="8">
        <v>45345</v>
      </c>
      <c r="C6" s="8"/>
      <c r="D6" s="3"/>
      <c r="E6" s="18">
        <v>683.13</v>
      </c>
      <c r="F6" s="7"/>
      <c r="G6" s="7"/>
    </row>
    <row r="7" spans="1:15" x14ac:dyDescent="0.25">
      <c r="A7" s="9" t="s">
        <v>44</v>
      </c>
      <c r="B7" s="8">
        <v>45380</v>
      </c>
      <c r="C7" s="8"/>
      <c r="D7" s="3"/>
      <c r="E7" s="18">
        <v>487.5</v>
      </c>
      <c r="F7" s="7"/>
      <c r="G7" s="7"/>
    </row>
    <row r="8" spans="1:15" x14ac:dyDescent="0.25">
      <c r="A8" s="9" t="s">
        <v>43</v>
      </c>
      <c r="B8" s="8">
        <v>45400</v>
      </c>
      <c r="C8" s="8"/>
      <c r="D8" s="3"/>
      <c r="E8" s="18">
        <v>316.88</v>
      </c>
      <c r="F8" s="7"/>
      <c r="G8" s="16"/>
      <c r="H8" s="13"/>
      <c r="I8" s="14"/>
      <c r="J8" s="14"/>
      <c r="K8" s="14"/>
      <c r="L8" s="14"/>
      <c r="M8" s="14"/>
      <c r="N8" s="14"/>
      <c r="O8" s="15"/>
    </row>
    <row r="9" spans="1:15" x14ac:dyDescent="0.25">
      <c r="A9" s="9" t="s">
        <v>42</v>
      </c>
      <c r="B9" s="8">
        <v>45499</v>
      </c>
      <c r="C9" s="8"/>
      <c r="D9" s="3"/>
      <c r="E9" s="18">
        <v>146.25</v>
      </c>
      <c r="F9" s="7"/>
      <c r="G9" s="16"/>
      <c r="H9" s="13"/>
      <c r="I9" s="14"/>
      <c r="J9" s="14"/>
      <c r="K9" s="14"/>
      <c r="L9" s="14"/>
      <c r="M9" s="14"/>
      <c r="N9" s="14"/>
      <c r="O9" s="15"/>
    </row>
    <row r="10" spans="1:15" x14ac:dyDescent="0.25">
      <c r="A10" s="9" t="s">
        <v>41</v>
      </c>
      <c r="B10" s="8">
        <v>45590</v>
      </c>
      <c r="C10" s="8"/>
      <c r="D10" s="3"/>
      <c r="E10" s="18">
        <v>292.5</v>
      </c>
      <c r="F10" s="7"/>
      <c r="G10" s="16"/>
      <c r="H10" s="13"/>
      <c r="I10" s="14"/>
      <c r="J10" s="14"/>
      <c r="K10" s="14"/>
      <c r="L10" s="14"/>
      <c r="M10" s="14"/>
      <c r="N10" s="14"/>
      <c r="O10" s="15"/>
    </row>
    <row r="11" spans="1:15" x14ac:dyDescent="0.25">
      <c r="A11" s="9" t="s">
        <v>40</v>
      </c>
      <c r="B11" s="8">
        <v>45628</v>
      </c>
      <c r="C11" s="8"/>
      <c r="D11" s="3"/>
      <c r="E11" s="18">
        <v>195</v>
      </c>
      <c r="F11" s="7"/>
      <c r="G11" s="16"/>
      <c r="H11" s="13"/>
      <c r="I11" s="14"/>
      <c r="J11" s="14"/>
      <c r="K11" s="14"/>
      <c r="L11" s="14"/>
      <c r="M11" s="14"/>
      <c r="N11" s="14"/>
      <c r="O11" s="15"/>
    </row>
    <row r="12" spans="1:15" x14ac:dyDescent="0.25">
      <c r="A12" s="9" t="s">
        <v>39</v>
      </c>
      <c r="B12" s="8">
        <v>45646</v>
      </c>
      <c r="C12" s="8"/>
      <c r="D12" s="3"/>
      <c r="E12" s="18">
        <v>121.88</v>
      </c>
      <c r="F12" s="7"/>
      <c r="G12" s="16"/>
      <c r="H12" s="13"/>
      <c r="I12" s="14"/>
      <c r="J12" s="14"/>
      <c r="K12" s="14"/>
      <c r="L12" s="14"/>
      <c r="M12" s="14"/>
      <c r="N12" s="14"/>
      <c r="O12" s="15"/>
    </row>
    <row r="13" spans="1:15" x14ac:dyDescent="0.25">
      <c r="A13" s="9" t="s">
        <v>38</v>
      </c>
      <c r="B13" s="8">
        <v>45674</v>
      </c>
      <c r="C13" s="8"/>
      <c r="D13" s="3"/>
      <c r="E13" s="18">
        <v>48.75</v>
      </c>
      <c r="F13" s="7"/>
      <c r="G13" s="16"/>
      <c r="H13" s="13"/>
      <c r="I13" s="14"/>
      <c r="J13" s="14"/>
      <c r="K13" s="14"/>
      <c r="L13" s="14"/>
      <c r="M13" s="14"/>
      <c r="N13" s="14"/>
      <c r="O13" s="15"/>
    </row>
    <row r="14" spans="1:15" x14ac:dyDescent="0.25">
      <c r="A14" s="9" t="s">
        <v>37</v>
      </c>
      <c r="B14" s="8">
        <v>45695</v>
      </c>
      <c r="C14" s="8"/>
      <c r="D14" s="3"/>
      <c r="E14" s="18">
        <v>823.89</v>
      </c>
      <c r="F14" s="7"/>
      <c r="G14" s="16"/>
      <c r="H14" s="13"/>
      <c r="I14" s="14"/>
      <c r="J14" s="14"/>
      <c r="K14" s="14"/>
      <c r="L14" s="14"/>
      <c r="M14" s="14"/>
      <c r="N14" s="14"/>
      <c r="O14" s="15"/>
    </row>
    <row r="15" spans="1:15" x14ac:dyDescent="0.25">
      <c r="A15" s="9" t="s">
        <v>36</v>
      </c>
      <c r="B15" s="8">
        <v>45807</v>
      </c>
      <c r="C15" s="8"/>
      <c r="D15" s="3"/>
      <c r="E15" s="18">
        <v>390</v>
      </c>
      <c r="F15" s="7"/>
      <c r="G15" s="16"/>
      <c r="H15" s="13"/>
      <c r="I15" s="14"/>
      <c r="J15" s="14"/>
      <c r="K15" s="14"/>
      <c r="L15" s="14"/>
      <c r="M15" s="14"/>
      <c r="N15" s="14"/>
      <c r="O15" s="15"/>
    </row>
    <row r="16" spans="1:15" x14ac:dyDescent="0.25">
      <c r="A16" s="9" t="s">
        <v>35</v>
      </c>
      <c r="B16" s="8">
        <v>45828</v>
      </c>
      <c r="C16" s="8"/>
      <c r="D16" s="3"/>
      <c r="E16" s="18">
        <v>755.63</v>
      </c>
      <c r="F16" s="7"/>
      <c r="G16" s="16"/>
      <c r="H16" s="13"/>
      <c r="I16" s="14"/>
      <c r="J16" s="14"/>
      <c r="K16" s="14"/>
      <c r="L16" s="14"/>
      <c r="M16" s="14"/>
      <c r="N16" s="14"/>
      <c r="O16" s="15"/>
    </row>
    <row r="17" spans="1:20" x14ac:dyDescent="0.25">
      <c r="A17" s="9" t="s">
        <v>34</v>
      </c>
      <c r="B17" s="8">
        <v>45849</v>
      </c>
      <c r="C17" s="8"/>
      <c r="D17" s="3"/>
      <c r="E17" s="18">
        <v>658.13</v>
      </c>
      <c r="F17" s="7"/>
      <c r="G17" s="16"/>
      <c r="H17" s="13"/>
      <c r="I17" s="14"/>
      <c r="J17" s="14"/>
      <c r="K17" s="14"/>
      <c r="L17" s="14"/>
      <c r="M17" s="14"/>
      <c r="N17" s="14"/>
      <c r="O17" s="15"/>
    </row>
    <row r="18" spans="1:20" x14ac:dyDescent="0.25">
      <c r="A18" s="9" t="s">
        <v>33</v>
      </c>
      <c r="B18" s="8">
        <v>45870</v>
      </c>
      <c r="C18" s="8"/>
      <c r="D18" s="3"/>
      <c r="E18" s="18">
        <v>828.76</v>
      </c>
      <c r="F18" s="7"/>
      <c r="G18" s="16"/>
      <c r="H18" s="13"/>
      <c r="I18" s="14"/>
      <c r="J18" s="14"/>
      <c r="K18" s="14"/>
      <c r="L18" s="14"/>
      <c r="M18" s="14"/>
      <c r="N18" s="14"/>
      <c r="O18" s="15"/>
    </row>
    <row r="19" spans="1:20" x14ac:dyDescent="0.25">
      <c r="A19" s="9" t="s">
        <v>32</v>
      </c>
      <c r="B19" s="8">
        <v>45883</v>
      </c>
      <c r="C19" s="8"/>
      <c r="D19" s="3"/>
      <c r="E19" s="18">
        <v>341.25</v>
      </c>
      <c r="F19" s="7"/>
      <c r="G19" s="16"/>
      <c r="H19" s="13"/>
      <c r="I19" s="14"/>
      <c r="J19" s="14"/>
      <c r="K19" s="14"/>
      <c r="L19" s="14"/>
      <c r="M19" s="14"/>
      <c r="N19" s="14"/>
      <c r="O19" s="15"/>
    </row>
    <row r="20" spans="1:20" x14ac:dyDescent="0.25">
      <c r="A20" s="9" t="s">
        <v>31</v>
      </c>
      <c r="B20" s="8">
        <v>45902</v>
      </c>
      <c r="C20" s="8"/>
      <c r="D20" s="3"/>
      <c r="E20" s="18">
        <v>585</v>
      </c>
      <c r="F20" s="7"/>
      <c r="G20" s="16"/>
      <c r="H20" s="13"/>
      <c r="I20" s="14"/>
      <c r="J20" s="14"/>
      <c r="K20" s="14"/>
      <c r="L20" s="14"/>
      <c r="M20" s="14"/>
      <c r="N20" s="14"/>
      <c r="O20" s="15"/>
    </row>
    <row r="21" spans="1:20" x14ac:dyDescent="0.25">
      <c r="A21" s="9" t="s">
        <v>30</v>
      </c>
      <c r="B21" s="8">
        <v>45905</v>
      </c>
      <c r="C21" s="8"/>
      <c r="D21" s="3"/>
      <c r="E21" s="18">
        <v>292.5</v>
      </c>
      <c r="F21" s="7"/>
      <c r="G21" s="16"/>
      <c r="H21" s="13"/>
      <c r="I21" s="14"/>
      <c r="J21" s="14"/>
      <c r="K21" s="14"/>
      <c r="L21" s="14"/>
      <c r="M21" s="14"/>
      <c r="N21" s="14"/>
      <c r="O21" s="15"/>
    </row>
    <row r="22" spans="1:20" x14ac:dyDescent="0.25">
      <c r="A22" s="9" t="s">
        <v>29</v>
      </c>
      <c r="B22" s="8">
        <v>45919</v>
      </c>
      <c r="C22" s="8"/>
      <c r="D22" s="3"/>
      <c r="E22" s="18">
        <v>414.38</v>
      </c>
      <c r="F22" s="7"/>
      <c r="G22" s="16"/>
      <c r="H22" s="13"/>
      <c r="I22" s="14"/>
      <c r="J22" s="14"/>
      <c r="K22" s="14"/>
      <c r="L22" s="14"/>
      <c r="M22" s="14"/>
      <c r="N22" s="14"/>
      <c r="O22" s="15"/>
    </row>
    <row r="23" spans="1:20" x14ac:dyDescent="0.25">
      <c r="A23" s="9" t="s">
        <v>28</v>
      </c>
      <c r="B23" s="8">
        <v>45940</v>
      </c>
      <c r="C23" s="8"/>
      <c r="D23" s="3"/>
      <c r="E23" s="18">
        <v>658.13</v>
      </c>
      <c r="F23" s="7"/>
      <c r="G23" s="16"/>
      <c r="H23" s="13"/>
      <c r="I23" s="14"/>
      <c r="J23" s="14"/>
      <c r="K23" s="14"/>
      <c r="L23" s="14"/>
      <c r="M23" s="14"/>
      <c r="N23" s="14"/>
      <c r="O23" s="15"/>
    </row>
    <row r="24" spans="1:20" x14ac:dyDescent="0.25">
      <c r="A24" s="9" t="s">
        <v>27</v>
      </c>
      <c r="B24" s="8">
        <v>45964</v>
      </c>
      <c r="C24" s="8"/>
      <c r="D24" s="3"/>
      <c r="E24" s="18">
        <v>1608.77</v>
      </c>
      <c r="F24" s="7"/>
      <c r="G24" s="16"/>
      <c r="H24" s="13"/>
      <c r="I24" s="14"/>
      <c r="J24" s="14"/>
      <c r="K24" s="14"/>
      <c r="L24" s="14"/>
      <c r="M24" s="14"/>
      <c r="N24" s="14"/>
      <c r="O24" s="15"/>
    </row>
    <row r="25" spans="1:20" x14ac:dyDescent="0.25">
      <c r="A25" s="9" t="s">
        <v>26</v>
      </c>
      <c r="B25" s="8">
        <v>45968</v>
      </c>
      <c r="C25" s="8"/>
      <c r="D25" s="3"/>
      <c r="E25" s="18">
        <v>316.88</v>
      </c>
      <c r="F25" s="7"/>
      <c r="G25" s="16"/>
      <c r="H25" s="13"/>
      <c r="I25" s="14"/>
      <c r="J25" s="14"/>
      <c r="K25" s="14"/>
      <c r="L25" s="14"/>
      <c r="M25" s="14"/>
      <c r="N25" s="14"/>
      <c r="O25" s="15"/>
    </row>
    <row r="26" spans="1:20" x14ac:dyDescent="0.25">
      <c r="A26" s="9" t="s">
        <v>25</v>
      </c>
      <c r="B26" s="8">
        <v>45982</v>
      </c>
      <c r="C26" s="8"/>
      <c r="D26" s="3"/>
      <c r="E26" s="18">
        <v>901.88</v>
      </c>
      <c r="F26" s="7"/>
      <c r="G26" s="16"/>
      <c r="H26" s="13"/>
      <c r="I26" s="14"/>
      <c r="J26" s="14"/>
      <c r="K26" s="14"/>
      <c r="L26" s="14"/>
      <c r="M26" s="14"/>
      <c r="N26" s="14"/>
      <c r="O26" s="15"/>
    </row>
    <row r="27" spans="1:20" x14ac:dyDescent="0.25">
      <c r="A27" s="9" t="s">
        <v>24</v>
      </c>
      <c r="B27" s="8">
        <v>46003</v>
      </c>
      <c r="C27" s="8"/>
      <c r="D27" s="3"/>
      <c r="E27" s="18">
        <v>1908.13</v>
      </c>
      <c r="F27" s="7"/>
      <c r="G27" s="16"/>
      <c r="H27" s="13"/>
      <c r="I27" s="14"/>
      <c r="J27" s="14"/>
      <c r="K27" s="14"/>
      <c r="L27" s="14"/>
      <c r="M27" s="14"/>
      <c r="N27" s="14"/>
      <c r="O27" s="15"/>
    </row>
    <row r="28" spans="1:20" x14ac:dyDescent="0.25">
      <c r="A28" s="9" t="s">
        <v>23</v>
      </c>
      <c r="B28" s="8">
        <v>46024</v>
      </c>
      <c r="C28" s="8"/>
      <c r="D28" s="3"/>
      <c r="E28" s="18">
        <v>2284.38</v>
      </c>
      <c r="F28" s="7"/>
      <c r="G28" s="16"/>
      <c r="H28" s="13"/>
      <c r="I28" s="14"/>
      <c r="J28" s="14"/>
      <c r="K28" s="14"/>
      <c r="L28" s="14"/>
      <c r="M28" s="14"/>
      <c r="N28" s="14"/>
      <c r="O28" s="15"/>
    </row>
    <row r="29" spans="1:20" x14ac:dyDescent="0.25">
      <c r="A29" s="9" t="s">
        <v>22</v>
      </c>
      <c r="B29" s="8">
        <v>46031</v>
      </c>
      <c r="C29" s="8"/>
      <c r="D29" s="3"/>
      <c r="E29" s="18">
        <v>1021.26</v>
      </c>
      <c r="F29" s="7"/>
      <c r="G29" s="16"/>
      <c r="H29" s="13"/>
      <c r="I29" s="14"/>
      <c r="J29" s="14"/>
      <c r="K29" s="14"/>
      <c r="L29" s="14"/>
      <c r="M29" s="14"/>
      <c r="N29" s="14"/>
      <c r="O29" s="15"/>
    </row>
    <row r="30" spans="1:20" x14ac:dyDescent="0.25">
      <c r="A30" s="9" t="s">
        <v>21</v>
      </c>
      <c r="B30" s="8">
        <v>46045</v>
      </c>
      <c r="C30" s="8"/>
      <c r="D30" s="3"/>
      <c r="E30" s="18">
        <v>1720.01</v>
      </c>
      <c r="F30" s="7"/>
      <c r="G30" s="16"/>
      <c r="H30" s="13"/>
      <c r="I30" s="14"/>
      <c r="J30" s="14"/>
      <c r="K30" s="14"/>
      <c r="L30" s="14"/>
      <c r="M30" s="14"/>
      <c r="N30" s="14"/>
      <c r="O30" s="15"/>
    </row>
    <row r="31" spans="1:20" x14ac:dyDescent="0.25">
      <c r="A31" s="9" t="s">
        <v>20</v>
      </c>
      <c r="B31" s="8">
        <v>46059</v>
      </c>
      <c r="C31" s="8"/>
      <c r="D31" s="3"/>
      <c r="E31" s="18">
        <v>1558.75</v>
      </c>
      <c r="F31" s="7"/>
      <c r="G31" s="16"/>
      <c r="H31" s="13"/>
      <c r="I31" s="14"/>
      <c r="J31" s="14"/>
      <c r="K31" s="14"/>
      <c r="L31" s="14"/>
      <c r="M31" s="14"/>
      <c r="N31" s="14"/>
      <c r="O31" s="15"/>
      <c r="P31" s="14"/>
      <c r="Q31" s="14"/>
      <c r="R31" s="14"/>
      <c r="S31" s="14"/>
      <c r="T31" s="15"/>
    </row>
    <row r="32" spans="1:20" x14ac:dyDescent="0.25">
      <c r="A32" s="9" t="s">
        <v>19</v>
      </c>
      <c r="B32" s="8">
        <v>46073</v>
      </c>
      <c r="C32" s="8"/>
      <c r="D32" s="3"/>
      <c r="E32" s="18">
        <v>1585.63</v>
      </c>
      <c r="F32" s="7"/>
      <c r="G32" s="16"/>
      <c r="H32" s="13"/>
      <c r="I32" s="14"/>
      <c r="J32" s="14"/>
      <c r="K32" s="14"/>
      <c r="L32" s="14"/>
      <c r="M32" s="14"/>
      <c r="N32" s="14"/>
      <c r="O32" s="15"/>
      <c r="P32" s="14"/>
      <c r="Q32" s="14"/>
      <c r="R32" s="14"/>
      <c r="S32" s="14"/>
      <c r="T32" s="15"/>
    </row>
    <row r="33" spans="1:15" x14ac:dyDescent="0.25">
      <c r="A33" s="9" t="s">
        <v>18</v>
      </c>
      <c r="B33" s="8">
        <v>46087</v>
      </c>
      <c r="C33" s="8"/>
      <c r="D33" s="3"/>
      <c r="E33" s="18">
        <v>940.63</v>
      </c>
      <c r="F33" s="7"/>
      <c r="G33" s="16"/>
      <c r="H33" s="13"/>
      <c r="I33" s="14"/>
      <c r="J33" s="14"/>
      <c r="K33" s="14"/>
      <c r="L33" s="14"/>
      <c r="M33" s="14"/>
      <c r="N33" s="14"/>
      <c r="O33" s="15"/>
    </row>
    <row r="34" spans="1:15" x14ac:dyDescent="0.25">
      <c r="A34" s="9" t="s">
        <v>17</v>
      </c>
      <c r="B34" s="8">
        <v>46100</v>
      </c>
      <c r="C34" s="8"/>
      <c r="D34" s="3"/>
      <c r="E34" s="18">
        <v>1263.1300000000001</v>
      </c>
      <c r="F34" s="7"/>
      <c r="G34" s="16"/>
      <c r="H34" s="13"/>
      <c r="I34" s="14"/>
      <c r="J34" s="14"/>
      <c r="K34" s="14"/>
      <c r="L34" s="14"/>
      <c r="M34" s="14"/>
      <c r="N34" s="14"/>
      <c r="O34" s="15"/>
    </row>
    <row r="35" spans="1:15" x14ac:dyDescent="0.25">
      <c r="A35" s="9" t="s">
        <v>16</v>
      </c>
      <c r="B35" s="8">
        <v>46115</v>
      </c>
      <c r="C35" s="8"/>
      <c r="D35" s="3"/>
      <c r="E35" s="18">
        <v>1397.5</v>
      </c>
      <c r="F35" s="7"/>
      <c r="G35" s="16"/>
      <c r="H35" s="13"/>
      <c r="I35" s="14"/>
      <c r="J35" s="14"/>
      <c r="K35" s="14"/>
      <c r="L35" s="14"/>
      <c r="M35" s="14"/>
      <c r="N35" s="14"/>
      <c r="O35" s="15"/>
    </row>
    <row r="36" spans="1:15" x14ac:dyDescent="0.25">
      <c r="A36" s="9" t="s">
        <v>15</v>
      </c>
      <c r="B36" s="8">
        <v>46136</v>
      </c>
      <c r="C36" s="8"/>
      <c r="D36" s="3"/>
      <c r="E36" s="18">
        <v>1800.63</v>
      </c>
      <c r="F36" s="7"/>
      <c r="G36" s="16"/>
      <c r="H36" s="13"/>
      <c r="I36" s="14"/>
      <c r="J36" s="14"/>
      <c r="K36" s="14"/>
      <c r="L36" s="14"/>
      <c r="M36" s="14"/>
      <c r="N36" s="14"/>
      <c r="O36" s="15"/>
    </row>
    <row r="37" spans="1:15" x14ac:dyDescent="0.25">
      <c r="A37" s="9" t="s">
        <v>14</v>
      </c>
      <c r="B37" s="8">
        <v>46143</v>
      </c>
      <c r="C37" s="8"/>
      <c r="D37" s="3"/>
      <c r="E37" s="18">
        <v>1263.1300000000001</v>
      </c>
      <c r="F37" s="7"/>
      <c r="G37" s="16"/>
    </row>
    <row r="38" spans="1:15" x14ac:dyDescent="0.25">
      <c r="A38" s="9" t="s">
        <v>53</v>
      </c>
      <c r="B38" s="8">
        <v>46172</v>
      </c>
      <c r="C38" s="8"/>
      <c r="D38" s="3"/>
      <c r="E38" s="18">
        <v>1128.75</v>
      </c>
      <c r="F38" s="7"/>
      <c r="G38" s="16"/>
    </row>
    <row r="39" spans="1:15" x14ac:dyDescent="0.25">
      <c r="A39" s="9" t="s">
        <v>52</v>
      </c>
      <c r="B39" s="8">
        <v>46172</v>
      </c>
      <c r="C39" s="8"/>
      <c r="D39" s="3"/>
      <c r="E39" s="18">
        <v>1209.3800000000001</v>
      </c>
      <c r="F39" s="2"/>
      <c r="G39" s="16"/>
    </row>
    <row r="40" spans="1:15" x14ac:dyDescent="0.25">
      <c r="A40" s="9" t="s">
        <v>51</v>
      </c>
      <c r="B40" s="8">
        <v>46178</v>
      </c>
      <c r="C40" s="8"/>
      <c r="D40" s="3"/>
      <c r="E40" s="18">
        <f>886.88+1048.13</f>
        <v>1935.0100000000002</v>
      </c>
      <c r="G40" s="16"/>
    </row>
    <row r="41" spans="1:15" x14ac:dyDescent="0.25">
      <c r="A41" s="9" t="s">
        <v>50</v>
      </c>
      <c r="B41" s="8">
        <v>46234</v>
      </c>
      <c r="C41" s="8"/>
      <c r="D41" s="3"/>
      <c r="E41" s="18">
        <f>1558.75+1343.75+886.88</f>
        <v>3789.38</v>
      </c>
      <c r="G41" s="16"/>
    </row>
    <row r="42" spans="1:15" x14ac:dyDescent="0.25">
      <c r="A42" s="9" t="s">
        <v>142</v>
      </c>
      <c r="B42" s="8">
        <v>46248</v>
      </c>
      <c r="C42" s="8"/>
      <c r="D42" s="3"/>
      <c r="E42" s="18">
        <v>1585.63</v>
      </c>
      <c r="G42" s="16"/>
    </row>
    <row r="43" spans="1:15" x14ac:dyDescent="0.25">
      <c r="A43" s="9" t="s">
        <v>141</v>
      </c>
      <c r="B43" s="8">
        <v>46262</v>
      </c>
      <c r="C43" s="8"/>
      <c r="D43" s="3"/>
      <c r="E43" s="18">
        <v>1182.5</v>
      </c>
      <c r="G43" s="16"/>
    </row>
    <row r="44" spans="1:15" x14ac:dyDescent="0.25">
      <c r="A44" s="9" t="s">
        <v>140</v>
      </c>
      <c r="B44" s="8">
        <v>46276</v>
      </c>
      <c r="C44" s="8"/>
      <c r="D44" s="3"/>
      <c r="E44" s="18">
        <v>860.01</v>
      </c>
      <c r="G44" s="16"/>
    </row>
    <row r="45" spans="1:15" x14ac:dyDescent="0.25">
      <c r="A45" s="9"/>
      <c r="B45" s="8"/>
      <c r="C45" s="8"/>
      <c r="D45" s="3"/>
      <c r="E45" s="18"/>
      <c r="G45" s="16"/>
    </row>
    <row r="46" spans="1:15" x14ac:dyDescent="0.25">
      <c r="A46" s="9"/>
      <c r="B46" s="8"/>
      <c r="C46" s="8"/>
      <c r="D46" s="3"/>
      <c r="E46" s="18"/>
      <c r="G46" s="16"/>
    </row>
    <row r="47" spans="1:15" x14ac:dyDescent="0.25">
      <c r="A47" s="9"/>
      <c r="B47" s="8"/>
      <c r="C47" s="8"/>
      <c r="D47" s="3"/>
      <c r="E47" s="18"/>
      <c r="G47" s="16"/>
    </row>
    <row r="48" spans="1:15" x14ac:dyDescent="0.25">
      <c r="A48" s="9"/>
      <c r="B48" s="8"/>
      <c r="C48" s="8"/>
      <c r="D48" s="3"/>
      <c r="E48" s="18"/>
      <c r="G48" s="16"/>
    </row>
    <row r="49" spans="1:15" x14ac:dyDescent="0.25">
      <c r="A49" s="9"/>
      <c r="B49" s="8"/>
      <c r="C49" s="8"/>
      <c r="D49" s="3"/>
      <c r="E49" s="18"/>
      <c r="G49" s="16"/>
    </row>
    <row r="50" spans="1:15" x14ac:dyDescent="0.25">
      <c r="A50" s="9"/>
      <c r="B50" s="8"/>
      <c r="C50" s="8"/>
      <c r="D50" s="3"/>
      <c r="E50" s="18"/>
      <c r="G50" s="16"/>
    </row>
    <row r="51" spans="1:15" ht="15.6" x14ac:dyDescent="0.2">
      <c r="F51" s="7"/>
      <c r="G51" s="16"/>
      <c r="H51" s="13"/>
      <c r="I51" s="14"/>
      <c r="J51" s="14"/>
      <c r="K51" s="14"/>
      <c r="L51" s="14"/>
      <c r="M51" s="14"/>
      <c r="N51" s="14"/>
      <c r="O51" s="15"/>
    </row>
    <row r="52" spans="1:15" ht="15.6" x14ac:dyDescent="0.2">
      <c r="E52" s="19">
        <f>SUM(E2:E51)</f>
        <v>41763.440000000002</v>
      </c>
      <c r="F52" s="7"/>
      <c r="G52" s="16"/>
      <c r="H52" s="13"/>
      <c r="I52" s="14"/>
      <c r="J52" s="14"/>
      <c r="K52" s="14"/>
      <c r="L52" s="14"/>
      <c r="M52" s="14"/>
      <c r="N52" s="14"/>
      <c r="O52" s="15"/>
    </row>
    <row r="53" spans="1:15" ht="15.6" x14ac:dyDescent="0.2">
      <c r="F53" s="7"/>
      <c r="G53" s="16"/>
      <c r="H53" s="13"/>
      <c r="I53" s="14"/>
      <c r="J53" s="14"/>
      <c r="K53" s="14"/>
      <c r="L53" s="14"/>
      <c r="M53" s="14"/>
      <c r="N53" s="14"/>
      <c r="O53" s="15"/>
    </row>
    <row r="54" spans="1:15" ht="15.6" x14ac:dyDescent="0.2">
      <c r="F54" s="7"/>
      <c r="G54" s="16"/>
      <c r="H54" s="13"/>
      <c r="I54" s="14"/>
      <c r="J54" s="14"/>
      <c r="K54" s="14"/>
      <c r="L54" s="14"/>
      <c r="M54" s="14"/>
      <c r="N54" s="14"/>
      <c r="O54" s="15"/>
    </row>
    <row r="55" spans="1:15" ht="15.6" x14ac:dyDescent="0.2">
      <c r="F55" s="7"/>
      <c r="G55" s="16"/>
      <c r="H55" s="13"/>
      <c r="I55" s="14"/>
      <c r="J55" s="14"/>
      <c r="K55" s="14"/>
      <c r="L55" s="14"/>
      <c r="M55" s="14"/>
      <c r="N55" s="14"/>
      <c r="O55" s="15"/>
    </row>
  </sheetData>
  <sortState xmlns:xlrd2="http://schemas.microsoft.com/office/spreadsheetml/2017/richdata2" ref="A2:E44">
    <sortCondition ref="B2:B4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7A14-3880-4C4E-A31B-1ABDEA7243A1}">
  <dimension ref="A1:E19"/>
  <sheetViews>
    <sheetView workbookViewId="0"/>
  </sheetViews>
  <sheetFormatPr defaultColWidth="9.140625" defaultRowHeight="15.75" x14ac:dyDescent="0.25"/>
  <cols>
    <col min="1" max="1" width="10.28515625" style="1" bestFit="1" customWidth="1"/>
    <col min="2" max="2" width="23.7109375" style="22" bestFit="1" customWidth="1"/>
    <col min="3" max="3" width="12.42578125" style="1" bestFit="1" customWidth="1"/>
    <col min="4" max="4" width="14.42578125" style="1" bestFit="1" customWidth="1"/>
    <col min="5" max="5" width="15.140625" style="1" bestFit="1" customWidth="1"/>
    <col min="6" max="16384" width="9.140625" style="1"/>
  </cols>
  <sheetData>
    <row r="1" spans="1:5" x14ac:dyDescent="0.25">
      <c r="A1" s="6" t="s">
        <v>56</v>
      </c>
      <c r="B1" s="9" t="s">
        <v>55</v>
      </c>
      <c r="C1" s="10"/>
      <c r="D1" s="12" t="s">
        <v>54</v>
      </c>
      <c r="E1" s="11"/>
    </row>
    <row r="2" spans="1:5" x14ac:dyDescent="0.25">
      <c r="A2" s="9" t="s">
        <v>69</v>
      </c>
      <c r="B2" s="20">
        <v>45824</v>
      </c>
      <c r="C2" s="3"/>
      <c r="D2" s="5">
        <v>565434</v>
      </c>
      <c r="E2" s="7"/>
    </row>
    <row r="3" spans="1:5" x14ac:dyDescent="0.25">
      <c r="A3" s="9" t="s">
        <v>68</v>
      </c>
      <c r="B3" s="20">
        <v>45849</v>
      </c>
      <c r="C3" s="3"/>
      <c r="D3" s="5">
        <v>138924</v>
      </c>
      <c r="E3" s="7"/>
    </row>
    <row r="4" spans="1:5" x14ac:dyDescent="0.25">
      <c r="A4" s="9" t="s">
        <v>67</v>
      </c>
      <c r="B4" s="20">
        <v>45883</v>
      </c>
      <c r="C4" s="3"/>
      <c r="D4" s="5">
        <v>432627.12</v>
      </c>
      <c r="E4" s="7"/>
    </row>
    <row r="5" spans="1:5" x14ac:dyDescent="0.25">
      <c r="A5" s="9" t="s">
        <v>66</v>
      </c>
      <c r="B5" s="20">
        <v>45905</v>
      </c>
      <c r="C5" s="3"/>
      <c r="D5" s="5">
        <v>286154.55</v>
      </c>
      <c r="E5" s="7"/>
    </row>
    <row r="6" spans="1:5" x14ac:dyDescent="0.25">
      <c r="A6" s="9" t="s">
        <v>65</v>
      </c>
      <c r="B6" s="20">
        <v>45947</v>
      </c>
      <c r="C6" s="3"/>
      <c r="D6" s="5">
        <v>567612</v>
      </c>
      <c r="E6" s="7"/>
    </row>
    <row r="7" spans="1:5" x14ac:dyDescent="0.25">
      <c r="A7" s="9" t="s">
        <v>64</v>
      </c>
      <c r="B7" s="20">
        <v>45982</v>
      </c>
      <c r="C7" s="3"/>
      <c r="D7" s="5">
        <v>730413.63</v>
      </c>
      <c r="E7" s="7"/>
    </row>
    <row r="8" spans="1:5" x14ac:dyDescent="0.25">
      <c r="A8" s="9" t="s">
        <v>63</v>
      </c>
      <c r="B8" s="20">
        <v>46010</v>
      </c>
      <c r="C8" s="3"/>
      <c r="D8" s="5">
        <v>705891.15</v>
      </c>
      <c r="E8" s="7"/>
    </row>
    <row r="9" spans="1:5" x14ac:dyDescent="0.25">
      <c r="A9" s="9" t="s">
        <v>62</v>
      </c>
      <c r="B9" s="20">
        <v>46045</v>
      </c>
      <c r="C9" s="3"/>
      <c r="D9" s="5">
        <v>779456.97</v>
      </c>
      <c r="E9" s="7"/>
    </row>
    <row r="10" spans="1:5" x14ac:dyDescent="0.25">
      <c r="A10" s="9" t="s">
        <v>61</v>
      </c>
      <c r="B10" s="20">
        <v>46066</v>
      </c>
      <c r="C10" s="3"/>
      <c r="D10" s="5">
        <v>825957.45</v>
      </c>
      <c r="E10" s="7"/>
    </row>
    <row r="11" spans="1:5" x14ac:dyDescent="0.25">
      <c r="A11" s="9" t="s">
        <v>60</v>
      </c>
      <c r="B11" s="20">
        <v>46100</v>
      </c>
      <c r="C11" s="3"/>
      <c r="D11" s="5">
        <v>459566.1</v>
      </c>
      <c r="E11" s="7"/>
    </row>
    <row r="12" spans="1:5" x14ac:dyDescent="0.25">
      <c r="A12" s="9" t="s">
        <v>59</v>
      </c>
      <c r="B12" s="20">
        <v>46115</v>
      </c>
      <c r="C12" s="3"/>
      <c r="D12" s="5">
        <v>15524</v>
      </c>
      <c r="E12" s="7"/>
    </row>
    <row r="13" spans="1:5" x14ac:dyDescent="0.25">
      <c r="A13" s="9" t="s">
        <v>58</v>
      </c>
      <c r="B13" s="20">
        <v>46143</v>
      </c>
      <c r="C13" s="3"/>
      <c r="D13" s="5">
        <v>654507.9</v>
      </c>
      <c r="E13" s="7"/>
    </row>
    <row r="14" spans="1:5" x14ac:dyDescent="0.25">
      <c r="A14" s="9" t="s">
        <v>71</v>
      </c>
      <c r="B14" s="20">
        <v>46157</v>
      </c>
      <c r="C14" s="3"/>
      <c r="D14" s="5">
        <v>770876.55</v>
      </c>
      <c r="E14" s="7"/>
    </row>
    <row r="15" spans="1:5" x14ac:dyDescent="0.25">
      <c r="A15" s="9" t="s">
        <v>72</v>
      </c>
      <c r="B15" s="20">
        <v>46172</v>
      </c>
      <c r="C15" s="10"/>
      <c r="D15" s="5">
        <v>510082.2</v>
      </c>
      <c r="E15" s="7"/>
    </row>
    <row r="16" spans="1:5" x14ac:dyDescent="0.25">
      <c r="A16" s="9" t="s">
        <v>70</v>
      </c>
      <c r="B16" s="20">
        <v>46204</v>
      </c>
      <c r="C16" s="3"/>
      <c r="D16" s="5">
        <v>548194.5</v>
      </c>
      <c r="E16" s="7"/>
    </row>
    <row r="17" spans="1:5" x14ac:dyDescent="0.25">
      <c r="A17" s="9"/>
      <c r="B17" s="20">
        <v>46265</v>
      </c>
      <c r="C17" s="3"/>
      <c r="D17" s="5">
        <v>73962.899999999994</v>
      </c>
      <c r="E17" s="7" t="s">
        <v>143</v>
      </c>
    </row>
    <row r="18" spans="1:5" x14ac:dyDescent="0.25">
      <c r="A18" s="9"/>
      <c r="B18" s="20"/>
      <c r="C18" s="3"/>
      <c r="D18" s="5"/>
      <c r="E18" s="7"/>
    </row>
    <row r="19" spans="1:5" x14ac:dyDescent="0.25">
      <c r="A19" s="3"/>
      <c r="B19" s="21"/>
      <c r="C19" s="6" t="s">
        <v>57</v>
      </c>
      <c r="D19" s="5">
        <f>SUM(D2:D18)</f>
        <v>8065185.0200000005</v>
      </c>
      <c r="E19" s="2"/>
    </row>
  </sheetData>
  <sortState xmlns:xlrd2="http://schemas.microsoft.com/office/spreadsheetml/2017/richdata2" ref="A2:E16">
    <sortCondition ref="B2:B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FDBF-B702-4990-84F7-CE4BF2F8AC3F}">
  <dimension ref="A1:D62"/>
  <sheetViews>
    <sheetView topLeftCell="A37" workbookViewId="0">
      <selection activeCell="B54" sqref="B54"/>
    </sheetView>
  </sheetViews>
  <sheetFormatPr defaultColWidth="9.140625" defaultRowHeight="15.75" x14ac:dyDescent="0.25"/>
  <cols>
    <col min="1" max="1" width="10.28515625" style="1" bestFit="1" customWidth="1"/>
    <col min="2" max="2" width="23" style="22" bestFit="1" customWidth="1"/>
    <col min="3" max="3" width="12.5703125" style="1" bestFit="1" customWidth="1"/>
    <col min="4" max="4" width="11.42578125" style="1" bestFit="1" customWidth="1"/>
    <col min="5" max="16384" width="9.140625" style="1"/>
  </cols>
  <sheetData>
    <row r="1" spans="1:4" x14ac:dyDescent="0.25">
      <c r="A1" s="6" t="s">
        <v>56</v>
      </c>
      <c r="B1" s="9" t="s">
        <v>55</v>
      </c>
      <c r="C1" s="10"/>
      <c r="D1" s="12" t="s">
        <v>54</v>
      </c>
    </row>
    <row r="2" spans="1:4" x14ac:dyDescent="0.25">
      <c r="A2" s="9" t="s">
        <v>121</v>
      </c>
      <c r="B2" s="20">
        <v>45035</v>
      </c>
      <c r="C2" s="3"/>
      <c r="D2" s="5">
        <v>3661.82</v>
      </c>
    </row>
    <row r="3" spans="1:4" x14ac:dyDescent="0.25">
      <c r="A3" s="9" t="s">
        <v>120</v>
      </c>
      <c r="B3" s="20">
        <v>45065</v>
      </c>
      <c r="C3" s="3"/>
      <c r="D3" s="5">
        <v>8516.25</v>
      </c>
    </row>
    <row r="4" spans="1:4" x14ac:dyDescent="0.25">
      <c r="A4" s="9" t="s">
        <v>119</v>
      </c>
      <c r="B4" s="20">
        <v>45093</v>
      </c>
      <c r="C4" s="3"/>
      <c r="D4" s="5">
        <v>4793.71</v>
      </c>
    </row>
    <row r="5" spans="1:4" x14ac:dyDescent="0.25">
      <c r="A5" s="9" t="s">
        <v>118</v>
      </c>
      <c r="B5" s="20">
        <v>45121</v>
      </c>
      <c r="C5" s="3"/>
      <c r="D5" s="5">
        <v>8994.14</v>
      </c>
    </row>
    <row r="6" spans="1:4" x14ac:dyDescent="0.25">
      <c r="A6" s="9" t="s">
        <v>117</v>
      </c>
      <c r="B6" s="20">
        <v>45162</v>
      </c>
      <c r="C6" s="3"/>
      <c r="D6" s="5">
        <v>2601.25</v>
      </c>
    </row>
    <row r="7" spans="1:4" x14ac:dyDescent="0.25">
      <c r="A7" s="9" t="s">
        <v>116</v>
      </c>
      <c r="B7" s="20">
        <v>45191</v>
      </c>
      <c r="C7" s="3"/>
      <c r="D7" s="5">
        <v>9968.1299999999992</v>
      </c>
    </row>
    <row r="8" spans="1:4" x14ac:dyDescent="0.25">
      <c r="A8" s="9" t="s">
        <v>115</v>
      </c>
      <c r="B8" s="20">
        <v>45198</v>
      </c>
      <c r="C8" s="3"/>
      <c r="D8" s="5">
        <v>1633.75</v>
      </c>
    </row>
    <row r="9" spans="1:4" x14ac:dyDescent="0.25">
      <c r="A9" s="9" t="s">
        <v>114</v>
      </c>
      <c r="B9" s="20">
        <v>45219</v>
      </c>
      <c r="C9" s="3"/>
      <c r="D9" s="5">
        <v>11103</v>
      </c>
    </row>
    <row r="10" spans="1:4" x14ac:dyDescent="0.25">
      <c r="A10" s="9" t="s">
        <v>113</v>
      </c>
      <c r="B10" s="20">
        <v>45226</v>
      </c>
      <c r="C10" s="3"/>
      <c r="D10" s="5">
        <v>8325.2800000000007</v>
      </c>
    </row>
    <row r="11" spans="1:4" x14ac:dyDescent="0.25">
      <c r="A11" s="9" t="s">
        <v>112</v>
      </c>
      <c r="B11" s="20">
        <v>45247</v>
      </c>
      <c r="C11" s="3"/>
      <c r="D11" s="5">
        <v>21282.75</v>
      </c>
    </row>
    <row r="12" spans="1:4" x14ac:dyDescent="0.25">
      <c r="A12" s="9" t="s">
        <v>111</v>
      </c>
      <c r="B12" s="20">
        <v>45282</v>
      </c>
      <c r="C12" s="3"/>
      <c r="D12" s="5">
        <v>49387.91</v>
      </c>
    </row>
    <row r="13" spans="1:4" x14ac:dyDescent="0.25">
      <c r="A13" s="9" t="s">
        <v>110</v>
      </c>
      <c r="B13" s="20">
        <v>45310</v>
      </c>
      <c r="C13" s="3"/>
      <c r="D13" s="5">
        <v>24590.48</v>
      </c>
    </row>
    <row r="14" spans="1:4" x14ac:dyDescent="0.25">
      <c r="A14" s="9" t="s">
        <v>109</v>
      </c>
      <c r="B14" s="20">
        <v>45317</v>
      </c>
      <c r="C14" s="3"/>
      <c r="D14" s="5">
        <v>4731.62</v>
      </c>
    </row>
    <row r="15" spans="1:4" x14ac:dyDescent="0.25">
      <c r="A15" s="9" t="s">
        <v>108</v>
      </c>
      <c r="B15" s="20">
        <v>45345</v>
      </c>
      <c r="C15" s="3"/>
      <c r="D15" s="5">
        <v>19364.22</v>
      </c>
    </row>
    <row r="16" spans="1:4" x14ac:dyDescent="0.25">
      <c r="A16" s="9" t="s">
        <v>107</v>
      </c>
      <c r="B16" s="20">
        <v>45366</v>
      </c>
      <c r="C16" s="3"/>
      <c r="D16" s="5">
        <v>21004.95</v>
      </c>
    </row>
    <row r="17" spans="1:4" x14ac:dyDescent="0.25">
      <c r="A17" s="9" t="s">
        <v>106</v>
      </c>
      <c r="B17" s="20">
        <v>45422</v>
      </c>
      <c r="C17" s="3"/>
      <c r="D17" s="5">
        <v>67821.09</v>
      </c>
    </row>
    <row r="18" spans="1:4" x14ac:dyDescent="0.25">
      <c r="A18" s="9" t="s">
        <v>105</v>
      </c>
      <c r="B18" s="20">
        <v>45464</v>
      </c>
      <c r="C18" s="3"/>
      <c r="D18" s="5">
        <v>33719.129999999997</v>
      </c>
    </row>
    <row r="19" spans="1:4" x14ac:dyDescent="0.25">
      <c r="A19" s="9" t="s">
        <v>104</v>
      </c>
      <c r="B19" s="20">
        <v>45492</v>
      </c>
      <c r="C19" s="3"/>
      <c r="D19" s="5">
        <v>37054.620000000003</v>
      </c>
    </row>
    <row r="20" spans="1:4" x14ac:dyDescent="0.25">
      <c r="A20" s="9" t="s">
        <v>103</v>
      </c>
      <c r="B20" s="20">
        <v>45520</v>
      </c>
      <c r="C20" s="3"/>
      <c r="D20" s="5">
        <v>12592.95</v>
      </c>
    </row>
    <row r="21" spans="1:4" x14ac:dyDescent="0.25">
      <c r="A21" s="9" t="s">
        <v>102</v>
      </c>
      <c r="B21" s="20">
        <v>45527</v>
      </c>
      <c r="C21" s="3"/>
      <c r="D21" s="5">
        <v>5266.25</v>
      </c>
    </row>
    <row r="22" spans="1:4" x14ac:dyDescent="0.25">
      <c r="A22" s="9" t="s">
        <v>101</v>
      </c>
      <c r="B22" s="20">
        <v>45566</v>
      </c>
      <c r="C22" s="3"/>
      <c r="D22" s="5">
        <v>10109.75</v>
      </c>
    </row>
    <row r="23" spans="1:4" x14ac:dyDescent="0.25">
      <c r="A23" s="9" t="s">
        <v>100</v>
      </c>
      <c r="B23" s="20">
        <v>45583</v>
      </c>
      <c r="C23" s="3"/>
      <c r="D23" s="5">
        <v>6706.25</v>
      </c>
    </row>
    <row r="24" spans="1:4" x14ac:dyDescent="0.25">
      <c r="A24" s="9" t="s">
        <v>99</v>
      </c>
      <c r="B24" s="20">
        <v>45611</v>
      </c>
      <c r="C24" s="3"/>
      <c r="D24" s="5">
        <v>9888.31</v>
      </c>
    </row>
    <row r="25" spans="1:4" x14ac:dyDescent="0.25">
      <c r="A25" s="9" t="s">
        <v>98</v>
      </c>
      <c r="B25" s="20">
        <v>45628</v>
      </c>
      <c r="C25" s="3"/>
      <c r="D25" s="5">
        <v>5268.2</v>
      </c>
    </row>
    <row r="26" spans="1:4" x14ac:dyDescent="0.25">
      <c r="A26" s="9" t="s">
        <v>97</v>
      </c>
      <c r="B26" s="20">
        <v>45646</v>
      </c>
      <c r="C26" s="3"/>
      <c r="D26" s="5">
        <v>9689.81</v>
      </c>
    </row>
    <row r="27" spans="1:4" x14ac:dyDescent="0.25">
      <c r="A27" s="9" t="s">
        <v>96</v>
      </c>
      <c r="B27" s="20">
        <v>45674</v>
      </c>
      <c r="C27" s="3"/>
      <c r="D27" s="5">
        <v>14785.8</v>
      </c>
    </row>
    <row r="28" spans="1:4" x14ac:dyDescent="0.25">
      <c r="A28" s="9" t="s">
        <v>95</v>
      </c>
      <c r="B28" s="20">
        <v>45709</v>
      </c>
      <c r="C28" s="3"/>
      <c r="D28" s="4">
        <v>803.75</v>
      </c>
    </row>
    <row r="29" spans="1:4" x14ac:dyDescent="0.25">
      <c r="A29" s="9" t="s">
        <v>94</v>
      </c>
      <c r="B29" s="20">
        <v>45744</v>
      </c>
      <c r="C29" s="3"/>
      <c r="D29" s="5">
        <v>14808.37</v>
      </c>
    </row>
    <row r="30" spans="1:4" x14ac:dyDescent="0.25">
      <c r="A30" s="9" t="s">
        <v>93</v>
      </c>
      <c r="B30" s="20">
        <v>45761</v>
      </c>
      <c r="C30" s="3"/>
      <c r="D30" s="5">
        <v>6202.5</v>
      </c>
    </row>
    <row r="31" spans="1:4" x14ac:dyDescent="0.25">
      <c r="A31" s="9" t="s">
        <v>92</v>
      </c>
      <c r="B31" s="20">
        <v>45772</v>
      </c>
      <c r="C31" s="3"/>
      <c r="D31" s="5">
        <v>1043.75</v>
      </c>
    </row>
    <row r="32" spans="1:4" x14ac:dyDescent="0.25">
      <c r="A32" s="9" t="s">
        <v>91</v>
      </c>
      <c r="B32" s="20">
        <v>45786</v>
      </c>
      <c r="C32" s="3"/>
      <c r="D32" s="5">
        <v>21692.49</v>
      </c>
    </row>
    <row r="33" spans="1:4" x14ac:dyDescent="0.25">
      <c r="A33" s="9" t="s">
        <v>90</v>
      </c>
      <c r="B33" s="20">
        <v>45796</v>
      </c>
      <c r="C33" s="3"/>
      <c r="D33" s="5">
        <v>31150.04</v>
      </c>
    </row>
    <row r="34" spans="1:4" x14ac:dyDescent="0.25">
      <c r="A34" s="9" t="s">
        <v>89</v>
      </c>
      <c r="B34" s="20">
        <v>45807</v>
      </c>
      <c r="C34" s="3"/>
      <c r="D34" s="5">
        <v>1150</v>
      </c>
    </row>
    <row r="35" spans="1:4" x14ac:dyDescent="0.25">
      <c r="A35" s="9" t="s">
        <v>88</v>
      </c>
      <c r="B35" s="20">
        <v>45870</v>
      </c>
      <c r="C35" s="3"/>
      <c r="D35" s="5">
        <v>3966.26</v>
      </c>
    </row>
    <row r="36" spans="1:4" x14ac:dyDescent="0.25">
      <c r="A36" s="9" t="s">
        <v>87</v>
      </c>
      <c r="B36" s="20">
        <v>45891</v>
      </c>
      <c r="C36" s="3"/>
      <c r="D36" s="5">
        <v>12678.75</v>
      </c>
    </row>
    <row r="37" spans="1:4" x14ac:dyDescent="0.25">
      <c r="A37" s="9" t="s">
        <v>86</v>
      </c>
      <c r="B37" s="20">
        <v>45912</v>
      </c>
      <c r="C37" s="3"/>
      <c r="D37" s="5">
        <v>4526.25</v>
      </c>
    </row>
    <row r="38" spans="1:4" x14ac:dyDescent="0.25">
      <c r="A38" s="9" t="s">
        <v>85</v>
      </c>
      <c r="B38" s="20">
        <v>45940</v>
      </c>
      <c r="C38" s="3"/>
      <c r="D38" s="5">
        <v>4331.25</v>
      </c>
    </row>
    <row r="39" spans="1:4" x14ac:dyDescent="0.25">
      <c r="A39" s="9" t="s">
        <v>84</v>
      </c>
      <c r="B39" s="20">
        <v>45982</v>
      </c>
      <c r="C39" s="3"/>
      <c r="D39" s="5">
        <v>7865.55</v>
      </c>
    </row>
    <row r="40" spans="1:4" x14ac:dyDescent="0.25">
      <c r="A40" s="9" t="s">
        <v>83</v>
      </c>
      <c r="B40" s="20">
        <v>46010</v>
      </c>
      <c r="C40" s="3"/>
      <c r="D40" s="5">
        <v>7613.75</v>
      </c>
    </row>
    <row r="41" spans="1:4" x14ac:dyDescent="0.25">
      <c r="A41" s="9" t="s">
        <v>82</v>
      </c>
      <c r="B41" s="20">
        <v>46038</v>
      </c>
      <c r="C41" s="3"/>
      <c r="D41" s="5">
        <v>5009.38</v>
      </c>
    </row>
    <row r="42" spans="1:4" x14ac:dyDescent="0.25">
      <c r="A42" s="9" t="s">
        <v>81</v>
      </c>
      <c r="B42" s="20">
        <v>46066</v>
      </c>
      <c r="C42" s="3"/>
      <c r="D42" s="5">
        <v>5666.25</v>
      </c>
    </row>
    <row r="43" spans="1:4" x14ac:dyDescent="0.25">
      <c r="A43" s="9" t="s">
        <v>80</v>
      </c>
      <c r="B43" s="20">
        <v>46073</v>
      </c>
      <c r="C43" s="3"/>
      <c r="D43" s="4">
        <v>859</v>
      </c>
    </row>
    <row r="44" spans="1:4" x14ac:dyDescent="0.25">
      <c r="A44" s="9" t="s">
        <v>79</v>
      </c>
      <c r="B44" s="20">
        <v>46100</v>
      </c>
      <c r="C44" s="3"/>
      <c r="D44" s="5">
        <v>1140.5</v>
      </c>
    </row>
    <row r="45" spans="1:4" x14ac:dyDescent="0.25">
      <c r="A45" s="9" t="s">
        <v>78</v>
      </c>
      <c r="B45" s="20">
        <v>46113</v>
      </c>
      <c r="C45" s="3"/>
      <c r="D45" s="5">
        <v>6791.25</v>
      </c>
    </row>
    <row r="46" spans="1:4" x14ac:dyDescent="0.25">
      <c r="A46" s="9" t="s">
        <v>77</v>
      </c>
      <c r="B46" s="20">
        <v>46122</v>
      </c>
      <c r="C46" s="3"/>
      <c r="D46" s="5">
        <v>5551</v>
      </c>
    </row>
    <row r="47" spans="1:4" x14ac:dyDescent="0.25">
      <c r="A47" s="9" t="s">
        <v>76</v>
      </c>
      <c r="B47" s="20">
        <v>46136</v>
      </c>
      <c r="C47" s="3"/>
      <c r="D47" s="4">
        <v>403.25</v>
      </c>
    </row>
    <row r="48" spans="1:4" x14ac:dyDescent="0.25">
      <c r="A48" s="9" t="s">
        <v>75</v>
      </c>
      <c r="B48" s="20">
        <v>46156</v>
      </c>
      <c r="C48" s="3"/>
      <c r="D48" s="5">
        <v>1961.5</v>
      </c>
    </row>
    <row r="49" spans="1:4" x14ac:dyDescent="0.25">
      <c r="A49" s="9" t="s">
        <v>74</v>
      </c>
      <c r="B49" s="20">
        <v>46173</v>
      </c>
      <c r="C49" s="10"/>
      <c r="D49" s="5">
        <v>8942.25</v>
      </c>
    </row>
    <row r="50" spans="1:4" x14ac:dyDescent="0.25">
      <c r="A50" s="9" t="s">
        <v>73</v>
      </c>
      <c r="B50" s="20">
        <v>46177</v>
      </c>
      <c r="C50" s="3"/>
      <c r="D50" s="5">
        <v>6317.25</v>
      </c>
    </row>
    <row r="51" spans="1:4" x14ac:dyDescent="0.25">
      <c r="A51" s="9" t="s">
        <v>144</v>
      </c>
      <c r="B51" s="20">
        <v>46244</v>
      </c>
      <c r="C51" s="3"/>
      <c r="D51" s="5">
        <v>5095</v>
      </c>
    </row>
    <row r="52" spans="1:4" x14ac:dyDescent="0.25">
      <c r="A52" s="9" t="s">
        <v>145</v>
      </c>
      <c r="B52" s="20">
        <v>46269</v>
      </c>
      <c r="C52" s="3"/>
      <c r="D52" s="5">
        <v>3966.88</v>
      </c>
    </row>
    <row r="53" spans="1:4" x14ac:dyDescent="0.25">
      <c r="A53" s="9" t="s">
        <v>145</v>
      </c>
      <c r="B53" s="20">
        <v>46209</v>
      </c>
      <c r="C53" s="3"/>
      <c r="D53" s="5">
        <v>3117.75</v>
      </c>
    </row>
    <row r="54" spans="1:4" x14ac:dyDescent="0.25">
      <c r="A54" s="9"/>
      <c r="B54" s="20"/>
      <c r="C54" s="3"/>
      <c r="D54" s="5"/>
    </row>
    <row r="55" spans="1:4" x14ac:dyDescent="0.25">
      <c r="A55" s="9"/>
      <c r="B55" s="20"/>
      <c r="C55" s="3"/>
      <c r="D55" s="5"/>
    </row>
    <row r="56" spans="1:4" x14ac:dyDescent="0.25">
      <c r="A56" s="9"/>
      <c r="B56" s="20"/>
      <c r="C56" s="3"/>
      <c r="D56" s="5"/>
    </row>
    <row r="57" spans="1:4" x14ac:dyDescent="0.25">
      <c r="A57" s="9"/>
      <c r="B57" s="20"/>
      <c r="C57" s="3"/>
      <c r="D57" s="5"/>
    </row>
    <row r="58" spans="1:4" x14ac:dyDescent="0.25">
      <c r="A58" s="9"/>
      <c r="B58" s="20"/>
      <c r="C58" s="3"/>
      <c r="D58" s="5"/>
    </row>
    <row r="59" spans="1:4" x14ac:dyDescent="0.25">
      <c r="A59" s="9"/>
      <c r="B59" s="20"/>
      <c r="C59" s="3"/>
      <c r="D59" s="5"/>
    </row>
    <row r="60" spans="1:4" x14ac:dyDescent="0.25">
      <c r="A60" s="9"/>
      <c r="B60" s="20"/>
      <c r="C60" s="3"/>
      <c r="D60" s="5"/>
    </row>
    <row r="61" spans="1:4" x14ac:dyDescent="0.25">
      <c r="A61" s="9"/>
      <c r="B61" s="20"/>
      <c r="C61" s="3"/>
      <c r="D61" s="4"/>
    </row>
    <row r="62" spans="1:4" x14ac:dyDescent="0.25">
      <c r="A62" s="3"/>
      <c r="B62" s="21"/>
      <c r="C62" s="6" t="s">
        <v>57</v>
      </c>
      <c r="D62" s="5">
        <v>573335.76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9BDD-55DD-47E4-9C20-10DB5B67DA3E}">
  <dimension ref="A1:D29"/>
  <sheetViews>
    <sheetView workbookViewId="0">
      <selection activeCell="D29" sqref="D29"/>
    </sheetView>
  </sheetViews>
  <sheetFormatPr defaultRowHeight="15" x14ac:dyDescent="0.25"/>
  <cols>
    <col min="1" max="1" width="10.42578125" bestFit="1" customWidth="1"/>
    <col min="2" max="2" width="9.7109375" bestFit="1" customWidth="1"/>
    <col min="3" max="3" width="50" bestFit="1" customWidth="1"/>
    <col min="4" max="4" width="11.5703125" style="34" bestFit="1" customWidth="1"/>
  </cols>
  <sheetData>
    <row r="1" spans="1:4" x14ac:dyDescent="0.25">
      <c r="A1" t="s">
        <v>139</v>
      </c>
      <c r="B1" t="s">
        <v>138</v>
      </c>
      <c r="C1" t="s">
        <v>137</v>
      </c>
      <c r="D1" s="34" t="s">
        <v>136</v>
      </c>
    </row>
    <row r="2" spans="1:4" x14ac:dyDescent="0.25">
      <c r="A2" s="35">
        <v>45747</v>
      </c>
      <c r="C2" t="s">
        <v>135</v>
      </c>
      <c r="D2" s="34">
        <v>2896.56</v>
      </c>
    </row>
    <row r="3" spans="1:4" x14ac:dyDescent="0.25">
      <c r="A3" s="35">
        <v>45777</v>
      </c>
      <c r="C3" t="s">
        <v>135</v>
      </c>
      <c r="D3" s="34">
        <v>7861.95</v>
      </c>
    </row>
    <row r="4" spans="1:4" x14ac:dyDescent="0.25">
      <c r="A4" s="35">
        <v>45808</v>
      </c>
      <c r="C4" t="s">
        <v>135</v>
      </c>
      <c r="D4" s="34">
        <v>8151.23</v>
      </c>
    </row>
    <row r="5" spans="1:4" x14ac:dyDescent="0.25">
      <c r="A5" s="35">
        <v>45838</v>
      </c>
      <c r="C5" t="s">
        <v>135</v>
      </c>
      <c r="D5" s="34">
        <v>10162.11</v>
      </c>
    </row>
    <row r="6" spans="1:4" x14ac:dyDescent="0.25">
      <c r="A6" s="35">
        <v>45869</v>
      </c>
      <c r="C6" t="s">
        <v>135</v>
      </c>
      <c r="D6" s="34">
        <v>13201.21</v>
      </c>
    </row>
    <row r="7" spans="1:4" x14ac:dyDescent="0.25">
      <c r="A7" s="35">
        <v>45900</v>
      </c>
      <c r="C7" t="s">
        <v>135</v>
      </c>
      <c r="D7" s="34">
        <v>13246.58</v>
      </c>
    </row>
    <row r="8" spans="1:4" x14ac:dyDescent="0.25">
      <c r="A8" s="35">
        <v>45930</v>
      </c>
      <c r="C8" t="s">
        <v>135</v>
      </c>
      <c r="D8" s="34">
        <v>12781.63</v>
      </c>
    </row>
    <row r="9" spans="1:4" x14ac:dyDescent="0.25">
      <c r="A9" s="35">
        <v>45961</v>
      </c>
      <c r="C9" t="s">
        <v>135</v>
      </c>
      <c r="D9" s="34">
        <f>12625.74+208.54</f>
        <v>12834.28</v>
      </c>
    </row>
    <row r="10" spans="1:4" x14ac:dyDescent="0.25">
      <c r="A10" s="35">
        <v>45991</v>
      </c>
      <c r="C10" t="s">
        <v>135</v>
      </c>
      <c r="D10" s="34">
        <v>12460.29</v>
      </c>
    </row>
    <row r="11" spans="1:4" x14ac:dyDescent="0.25">
      <c r="A11" s="35">
        <v>46022</v>
      </c>
      <c r="C11" t="s">
        <v>135</v>
      </c>
      <c r="D11" s="34">
        <v>6681.08</v>
      </c>
    </row>
    <row r="12" spans="1:4" x14ac:dyDescent="0.25">
      <c r="A12" s="35">
        <v>46052</v>
      </c>
      <c r="C12" t="s">
        <v>135</v>
      </c>
      <c r="D12" s="34">
        <v>4294.2299999999996</v>
      </c>
    </row>
    <row r="13" spans="1:4" x14ac:dyDescent="0.25">
      <c r="A13" s="35">
        <v>46080</v>
      </c>
      <c r="C13" t="s">
        <v>135</v>
      </c>
      <c r="D13" s="34">
        <v>3349.17</v>
      </c>
    </row>
    <row r="14" spans="1:4" x14ac:dyDescent="0.25">
      <c r="A14" s="35">
        <v>46112</v>
      </c>
      <c r="C14" t="s">
        <v>135</v>
      </c>
      <c r="D14" s="34">
        <v>4857.38</v>
      </c>
    </row>
    <row r="15" spans="1:4" x14ac:dyDescent="0.25">
      <c r="A15" s="35">
        <v>46142</v>
      </c>
      <c r="C15" t="s">
        <v>135</v>
      </c>
      <c r="D15" s="34">
        <v>5259.48</v>
      </c>
    </row>
    <row r="16" spans="1:4" x14ac:dyDescent="0.25">
      <c r="A16" s="35">
        <v>46171</v>
      </c>
      <c r="C16" t="s">
        <v>135</v>
      </c>
      <c r="D16" s="34">
        <v>9242.65</v>
      </c>
    </row>
    <row r="17" spans="1:4" x14ac:dyDescent="0.25">
      <c r="A17" s="35">
        <v>46203</v>
      </c>
      <c r="C17" t="s">
        <v>135</v>
      </c>
      <c r="D17" s="34">
        <v>14845.54</v>
      </c>
    </row>
    <row r="18" spans="1:4" x14ac:dyDescent="0.25">
      <c r="A18" s="35">
        <v>46234</v>
      </c>
      <c r="C18" t="s">
        <v>135</v>
      </c>
      <c r="D18" s="34">
        <v>15389.86</v>
      </c>
    </row>
    <row r="19" spans="1:4" x14ac:dyDescent="0.25">
      <c r="A19" s="35">
        <v>46265</v>
      </c>
      <c r="C19" t="s">
        <v>135</v>
      </c>
      <c r="D19" s="34">
        <v>15440.17</v>
      </c>
    </row>
    <row r="20" spans="1:4" x14ac:dyDescent="0.25">
      <c r="A20" s="35">
        <v>46295</v>
      </c>
      <c r="C20" t="s">
        <v>135</v>
      </c>
      <c r="D20" s="34">
        <v>14899.63</v>
      </c>
    </row>
    <row r="21" spans="1:4" x14ac:dyDescent="0.25">
      <c r="A21" s="35">
        <v>46326</v>
      </c>
    </row>
    <row r="22" spans="1:4" x14ac:dyDescent="0.25">
      <c r="A22" s="35">
        <v>46356</v>
      </c>
    </row>
    <row r="23" spans="1:4" x14ac:dyDescent="0.25">
      <c r="A23" s="35">
        <v>46387</v>
      </c>
    </row>
    <row r="24" spans="1:4" x14ac:dyDescent="0.25">
      <c r="A24" s="35">
        <v>46418</v>
      </c>
    </row>
    <row r="25" spans="1:4" x14ac:dyDescent="0.25">
      <c r="A25" s="35">
        <v>46446</v>
      </c>
    </row>
    <row r="26" spans="1:4" x14ac:dyDescent="0.25">
      <c r="A26" s="35">
        <v>46477</v>
      </c>
    </row>
    <row r="27" spans="1:4" x14ac:dyDescent="0.25">
      <c r="A27" s="35"/>
    </row>
    <row r="29" spans="1:4" x14ac:dyDescent="0.25">
      <c r="D29" s="34">
        <f>SUM(D2:D28)</f>
        <v>187855.03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Project</vt:lpstr>
      <vt:lpstr>CSI</vt:lpstr>
      <vt:lpstr>Costello</vt:lpstr>
      <vt:lpstr>GMB</vt:lpstr>
      <vt:lpstr>Interest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Sheena Hall</dc:creator>
  <cp:lastModifiedBy>Sheena Hall</cp:lastModifiedBy>
  <cp:lastPrinted>2026-10-06T12:35:40Z</cp:lastPrinted>
  <dcterms:created xsi:type="dcterms:W3CDTF">2026-08-19T14:32:52Z</dcterms:created>
  <dcterms:modified xsi:type="dcterms:W3CDTF">2026-10-08T18:26:04Z</dcterms:modified>
</cp:coreProperties>
</file>