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13_ncr:1_{82727A59-E223-4890-8DD4-AF625871F201}" xr6:coauthVersionLast="47" xr6:coauthVersionMax="47" xr10:uidLastSave="{00000000-0000-0000-0000-000000000000}"/>
  <bookViews>
    <workbookView xWindow="-28920" yWindow="-8115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sheet1!$A$1:$L$260</definedName>
    <definedName name="_xlnm.Print_Area" localSheetId="0">sheet1!$A$1:$J$208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6" i="1" l="1"/>
  <c r="G211" i="1"/>
  <c r="J182" i="1"/>
  <c r="C182" i="1"/>
  <c r="D182" i="1"/>
  <c r="E182" i="1"/>
  <c r="F182" i="1"/>
  <c r="G182" i="1"/>
  <c r="B182" i="1"/>
  <c r="K34" i="1"/>
  <c r="K33" i="1"/>
  <c r="K32" i="1"/>
  <c r="H71" i="1"/>
  <c r="H175" i="1"/>
  <c r="H207" i="1"/>
  <c r="G207" i="1"/>
  <c r="G206" i="1"/>
  <c r="H205" i="1"/>
  <c r="G205" i="1"/>
  <c r="H204" i="1"/>
  <c r="G204" i="1"/>
  <c r="H203" i="1"/>
  <c r="G203" i="1"/>
  <c r="H202" i="1"/>
  <c r="G202" i="1"/>
  <c r="H201" i="1"/>
  <c r="G201" i="1"/>
  <c r="H199" i="1"/>
  <c r="G199" i="1"/>
  <c r="H198" i="1"/>
  <c r="G198" i="1"/>
  <c r="H197" i="1"/>
  <c r="G197" i="1"/>
  <c r="H196" i="1"/>
  <c r="G196" i="1"/>
  <c r="H194" i="1"/>
  <c r="G194" i="1"/>
  <c r="H193" i="1"/>
  <c r="G193" i="1"/>
  <c r="H192" i="1"/>
  <c r="G192" i="1"/>
  <c r="G191" i="1"/>
  <c r="H190" i="1"/>
  <c r="G190" i="1"/>
  <c r="G189" i="1"/>
  <c r="H187" i="1"/>
  <c r="G187" i="1"/>
  <c r="H186" i="1"/>
  <c r="G186" i="1"/>
  <c r="H185" i="1"/>
  <c r="G185" i="1"/>
  <c r="H184" i="1"/>
  <c r="G184" i="1"/>
  <c r="H181" i="1"/>
  <c r="G181" i="1"/>
  <c r="H180" i="1"/>
  <c r="G180" i="1"/>
  <c r="H179" i="1"/>
  <c r="G179" i="1"/>
  <c r="H176" i="1"/>
  <c r="G176" i="1"/>
  <c r="H174" i="1"/>
  <c r="G174" i="1"/>
  <c r="H173" i="1"/>
  <c r="G173" i="1"/>
  <c r="H172" i="1"/>
  <c r="G172" i="1"/>
  <c r="H171" i="1"/>
  <c r="G171" i="1"/>
  <c r="H170" i="1"/>
  <c r="G170" i="1"/>
  <c r="H169" i="1"/>
  <c r="G169" i="1"/>
  <c r="G175" i="1"/>
  <c r="H166" i="1"/>
  <c r="G166" i="1"/>
  <c r="H165" i="1"/>
  <c r="G165" i="1"/>
  <c r="H163" i="1"/>
  <c r="G163" i="1"/>
  <c r="H162" i="1"/>
  <c r="G162" i="1"/>
  <c r="H161" i="1"/>
  <c r="G161" i="1"/>
  <c r="H160" i="1"/>
  <c r="G160" i="1"/>
  <c r="H159" i="1"/>
  <c r="G159" i="1"/>
  <c r="H157" i="1"/>
  <c r="G157" i="1"/>
  <c r="H156" i="1"/>
  <c r="G156" i="1"/>
  <c r="H155" i="1"/>
  <c r="G155" i="1"/>
  <c r="H154" i="1"/>
  <c r="G154" i="1"/>
  <c r="H153" i="1"/>
  <c r="G153" i="1"/>
  <c r="H152" i="1"/>
  <c r="G152" i="1"/>
  <c r="H149" i="1"/>
  <c r="G149" i="1"/>
  <c r="H148" i="1"/>
  <c r="G148" i="1"/>
  <c r="H147" i="1"/>
  <c r="G147" i="1"/>
  <c r="H145" i="1"/>
  <c r="G145" i="1"/>
  <c r="H144" i="1"/>
  <c r="G144" i="1"/>
  <c r="H142" i="1"/>
  <c r="G142" i="1"/>
  <c r="G141" i="1"/>
  <c r="H140" i="1"/>
  <c r="G140" i="1"/>
  <c r="G139" i="1"/>
  <c r="H138" i="1"/>
  <c r="G138" i="1"/>
  <c r="H136" i="1"/>
  <c r="G136" i="1"/>
  <c r="H135" i="1"/>
  <c r="G135" i="1"/>
  <c r="H134" i="1"/>
  <c r="G134" i="1"/>
  <c r="H133" i="1"/>
  <c r="G133" i="1"/>
  <c r="H132" i="1"/>
  <c r="G132" i="1"/>
  <c r="H131" i="1"/>
  <c r="G131" i="1"/>
  <c r="H130" i="1"/>
  <c r="G130" i="1"/>
  <c r="H127" i="1"/>
  <c r="G127" i="1"/>
  <c r="H126" i="1"/>
  <c r="G126" i="1"/>
  <c r="H125" i="1"/>
  <c r="G125" i="1"/>
  <c r="H124" i="1"/>
  <c r="G124" i="1"/>
  <c r="H123" i="1"/>
  <c r="G123" i="1"/>
  <c r="H122" i="1"/>
  <c r="G122" i="1"/>
  <c r="H121" i="1"/>
  <c r="G121" i="1"/>
  <c r="H120" i="1"/>
  <c r="G120" i="1"/>
  <c r="H119" i="1"/>
  <c r="G119" i="1"/>
  <c r="H118" i="1"/>
  <c r="G118" i="1"/>
  <c r="H117" i="1"/>
  <c r="G117" i="1"/>
  <c r="H116" i="1"/>
  <c r="G116" i="1"/>
  <c r="H114" i="1"/>
  <c r="G114" i="1"/>
  <c r="H113" i="1"/>
  <c r="G113" i="1"/>
  <c r="H112" i="1"/>
  <c r="G112" i="1"/>
  <c r="H111" i="1"/>
  <c r="G111" i="1"/>
  <c r="H110" i="1"/>
  <c r="G110" i="1"/>
  <c r="H108" i="1"/>
  <c r="G108" i="1"/>
  <c r="H107" i="1"/>
  <c r="G107" i="1"/>
  <c r="H106" i="1"/>
  <c r="G106" i="1"/>
  <c r="H105" i="1"/>
  <c r="G105" i="1"/>
  <c r="H104" i="1"/>
  <c r="G104" i="1"/>
  <c r="H103" i="1"/>
  <c r="G103" i="1"/>
  <c r="H102" i="1"/>
  <c r="G102" i="1"/>
  <c r="H100" i="1"/>
  <c r="G100" i="1"/>
  <c r="H99" i="1"/>
  <c r="G99" i="1"/>
  <c r="H98" i="1"/>
  <c r="G98" i="1"/>
  <c r="H97" i="1"/>
  <c r="G97" i="1"/>
  <c r="H96" i="1"/>
  <c r="G96" i="1"/>
  <c r="H95" i="1"/>
  <c r="G95" i="1"/>
  <c r="H94" i="1"/>
  <c r="G94" i="1"/>
  <c r="H93" i="1"/>
  <c r="G93" i="1"/>
  <c r="H92" i="1"/>
  <c r="G92" i="1"/>
  <c r="H91" i="1"/>
  <c r="G91" i="1"/>
  <c r="H88" i="1"/>
  <c r="G88" i="1"/>
  <c r="H87" i="1"/>
  <c r="G87" i="1"/>
  <c r="H86" i="1"/>
  <c r="G86" i="1"/>
  <c r="H84" i="1"/>
  <c r="G84" i="1"/>
  <c r="H83" i="1"/>
  <c r="G83" i="1"/>
  <c r="H82" i="1"/>
  <c r="G82" i="1"/>
  <c r="H80" i="1"/>
  <c r="G80" i="1"/>
  <c r="H79" i="1"/>
  <c r="G79" i="1"/>
  <c r="H78" i="1"/>
  <c r="G78" i="1"/>
  <c r="H77" i="1"/>
  <c r="G77" i="1"/>
  <c r="H76" i="1"/>
  <c r="G76" i="1"/>
  <c r="H75" i="1"/>
  <c r="G75" i="1"/>
  <c r="H74" i="1"/>
  <c r="G74" i="1"/>
  <c r="G71" i="1"/>
  <c r="H70" i="1"/>
  <c r="G70" i="1"/>
  <c r="H69" i="1"/>
  <c r="G69" i="1"/>
  <c r="G68" i="1"/>
  <c r="H67" i="1"/>
  <c r="G67" i="1"/>
  <c r="G42" i="1"/>
  <c r="H42" i="1"/>
  <c r="G43" i="1"/>
  <c r="G44" i="1"/>
  <c r="G45" i="1"/>
  <c r="H45" i="1"/>
  <c r="G46" i="1"/>
  <c r="H46" i="1"/>
  <c r="G47" i="1"/>
  <c r="G48" i="1"/>
  <c r="H48" i="1"/>
  <c r="G49" i="1"/>
  <c r="H49" i="1"/>
  <c r="G50" i="1"/>
  <c r="G51" i="1"/>
  <c r="H51" i="1"/>
  <c r="G52" i="1"/>
  <c r="G53" i="1"/>
  <c r="H53" i="1"/>
  <c r="G54" i="1"/>
  <c r="H54" i="1"/>
  <c r="G55" i="1"/>
  <c r="H55" i="1"/>
  <c r="G56" i="1"/>
  <c r="H56" i="1"/>
  <c r="G57" i="1"/>
  <c r="H57" i="1"/>
  <c r="G58" i="1"/>
  <c r="H58" i="1"/>
  <c r="G59" i="1"/>
  <c r="H59" i="1"/>
  <c r="G60" i="1"/>
  <c r="H60" i="1"/>
  <c r="G61" i="1"/>
  <c r="H61" i="1"/>
  <c r="G62" i="1"/>
  <c r="H62" i="1"/>
  <c r="G63" i="1"/>
  <c r="H63" i="1"/>
  <c r="G64" i="1"/>
  <c r="H64" i="1"/>
  <c r="G65" i="1"/>
  <c r="H65" i="1"/>
  <c r="H41" i="1"/>
  <c r="G41" i="1"/>
  <c r="G28" i="1"/>
  <c r="H27" i="1"/>
  <c r="G27" i="1"/>
  <c r="H26" i="1"/>
  <c r="G26" i="1"/>
  <c r="G25" i="1"/>
  <c r="H24" i="1"/>
  <c r="G24" i="1"/>
  <c r="H23" i="1"/>
  <c r="G23" i="1"/>
  <c r="H22" i="1"/>
  <c r="G22" i="1"/>
  <c r="H21" i="1"/>
  <c r="G21" i="1"/>
  <c r="H20" i="1"/>
  <c r="G20" i="1"/>
  <c r="H19" i="1"/>
  <c r="G19" i="1"/>
  <c r="H18" i="1"/>
  <c r="G18" i="1"/>
  <c r="G17" i="1"/>
  <c r="H16" i="1"/>
  <c r="G16" i="1"/>
  <c r="H14" i="1"/>
  <c r="H13" i="1"/>
  <c r="H12" i="1"/>
  <c r="H10" i="1"/>
  <c r="H8" i="1"/>
  <c r="H7" i="1"/>
  <c r="H6" i="1"/>
  <c r="H5" i="1"/>
  <c r="H4" i="1"/>
  <c r="H3" i="1"/>
  <c r="G4" i="1"/>
  <c r="G5" i="1"/>
  <c r="G8" i="1"/>
  <c r="G10" i="1"/>
  <c r="G11" i="1"/>
  <c r="G12" i="1"/>
  <c r="G13" i="1"/>
  <c r="G14" i="1"/>
  <c r="G3" i="1"/>
  <c r="E190" i="1"/>
  <c r="E188" i="1" s="1"/>
  <c r="J200" i="1"/>
  <c r="J195" i="1"/>
  <c r="J188" i="1"/>
  <c r="J183" i="1"/>
  <c r="J178" i="1"/>
  <c r="J177" i="1" s="1"/>
  <c r="J168" i="1"/>
  <c r="J167" i="1" s="1"/>
  <c r="J164" i="1"/>
  <c r="J158" i="1"/>
  <c r="J151" i="1"/>
  <c r="J146" i="1"/>
  <c r="J143" i="1"/>
  <c r="J137" i="1"/>
  <c r="J129" i="1"/>
  <c r="J115" i="1"/>
  <c r="J109" i="1"/>
  <c r="J101" i="1"/>
  <c r="J90" i="1"/>
  <c r="J85" i="1"/>
  <c r="J81" i="1"/>
  <c r="J73" i="1"/>
  <c r="J66" i="1"/>
  <c r="J40" i="1"/>
  <c r="J15" i="1"/>
  <c r="J9" i="1"/>
  <c r="F164" i="1"/>
  <c r="E164" i="1"/>
  <c r="H164" i="1" s="1"/>
  <c r="C164" i="1"/>
  <c r="F188" i="1"/>
  <c r="H188" i="1" s="1"/>
  <c r="C188" i="1"/>
  <c r="B188" i="1"/>
  <c r="F168" i="1"/>
  <c r="F167" i="1" s="1"/>
  <c r="E168" i="1"/>
  <c r="E167" i="1" s="1"/>
  <c r="H167" i="1" s="1"/>
  <c r="F158" i="1"/>
  <c r="E158" i="1"/>
  <c r="H158" i="1" s="1"/>
  <c r="K136" i="1"/>
  <c r="F129" i="1"/>
  <c r="E129" i="1"/>
  <c r="H129" i="1" s="1"/>
  <c r="C129" i="1"/>
  <c r="B129" i="1"/>
  <c r="F137" i="1"/>
  <c r="F41" i="1"/>
  <c r="F200" i="1"/>
  <c r="F195" i="1"/>
  <c r="F183" i="1"/>
  <c r="F178" i="1"/>
  <c r="F177" i="1" s="1"/>
  <c r="F146" i="1"/>
  <c r="F151" i="1"/>
  <c r="F143" i="1"/>
  <c r="F115" i="1"/>
  <c r="F109" i="1"/>
  <c r="F101" i="1"/>
  <c r="F90" i="1"/>
  <c r="F85" i="1"/>
  <c r="F81" i="1"/>
  <c r="F73" i="1"/>
  <c r="F66" i="1"/>
  <c r="E40" i="1"/>
  <c r="J34" i="1"/>
  <c r="J33" i="1"/>
  <c r="J32" i="1"/>
  <c r="F33" i="1"/>
  <c r="F32" i="1"/>
  <c r="F15" i="1"/>
  <c r="F9" i="1"/>
  <c r="F7" i="1"/>
  <c r="F34" i="1" s="1"/>
  <c r="F6" i="1"/>
  <c r="G6" i="1" s="1"/>
  <c r="H168" i="1" l="1"/>
  <c r="J89" i="1"/>
  <c r="G164" i="1"/>
  <c r="G129" i="1"/>
  <c r="G158" i="1"/>
  <c r="G167" i="1"/>
  <c r="G188" i="1"/>
  <c r="G7" i="1"/>
  <c r="G168" i="1"/>
  <c r="J150" i="1"/>
  <c r="J128" i="1"/>
  <c r="J72" i="1"/>
  <c r="F150" i="1"/>
  <c r="J29" i="1"/>
  <c r="F40" i="1"/>
  <c r="H40" i="1" s="1"/>
  <c r="J36" i="1"/>
  <c r="F36" i="1"/>
  <c r="F128" i="1"/>
  <c r="F89" i="1"/>
  <c r="F29" i="1"/>
  <c r="F72" i="1"/>
  <c r="F39" i="1" l="1"/>
  <c r="F208" i="1" s="1"/>
  <c r="G40" i="1"/>
  <c r="F211" i="1" l="1"/>
  <c r="K205" i="1" l="1"/>
  <c r="K204" i="1"/>
  <c r="K203" i="1"/>
  <c r="K202" i="1"/>
  <c r="K201" i="1"/>
  <c r="K199" i="1"/>
  <c r="K198" i="1"/>
  <c r="K197" i="1"/>
  <c r="K196" i="1"/>
  <c r="K194" i="1"/>
  <c r="K193" i="1"/>
  <c r="K192" i="1"/>
  <c r="K191" i="1"/>
  <c r="K190" i="1"/>
  <c r="K187" i="1"/>
  <c r="K186" i="1"/>
  <c r="K185" i="1"/>
  <c r="K184" i="1"/>
  <c r="K181" i="1"/>
  <c r="K180" i="1"/>
  <c r="K179" i="1"/>
  <c r="K176" i="1"/>
  <c r="K175" i="1"/>
  <c r="K174" i="1"/>
  <c r="K173" i="1"/>
  <c r="K172" i="1"/>
  <c r="K171" i="1"/>
  <c r="K170" i="1"/>
  <c r="K169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49" i="1"/>
  <c r="K148" i="1"/>
  <c r="K147" i="1"/>
  <c r="K145" i="1"/>
  <c r="K144" i="1"/>
  <c r="K142" i="1"/>
  <c r="K140" i="1"/>
  <c r="K138" i="1"/>
  <c r="K135" i="1"/>
  <c r="K134" i="1"/>
  <c r="K133" i="1"/>
  <c r="K132" i="1"/>
  <c r="K131" i="1"/>
  <c r="K130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4" i="1"/>
  <c r="K113" i="1"/>
  <c r="K112" i="1"/>
  <c r="K111" i="1"/>
  <c r="K110" i="1"/>
  <c r="K108" i="1"/>
  <c r="K107" i="1"/>
  <c r="K106" i="1"/>
  <c r="K105" i="1"/>
  <c r="K104" i="1"/>
  <c r="K103" i="1"/>
  <c r="K102" i="1"/>
  <c r="K100" i="1"/>
  <c r="K99" i="1"/>
  <c r="K98" i="1"/>
  <c r="K97" i="1"/>
  <c r="K96" i="1"/>
  <c r="K95" i="1"/>
  <c r="K94" i="1"/>
  <c r="K93" i="1"/>
  <c r="K92" i="1"/>
  <c r="K91" i="1"/>
  <c r="K88" i="1"/>
  <c r="K87" i="1"/>
  <c r="K86" i="1"/>
  <c r="K84" i="1"/>
  <c r="K83" i="1"/>
  <c r="K82" i="1"/>
  <c r="K80" i="1"/>
  <c r="K79" i="1"/>
  <c r="K78" i="1"/>
  <c r="K77" i="1"/>
  <c r="K76" i="1"/>
  <c r="K75" i="1"/>
  <c r="K74" i="1"/>
  <c r="K71" i="1"/>
  <c r="K70" i="1"/>
  <c r="K69" i="1"/>
  <c r="K67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1" i="1"/>
  <c r="K50" i="1"/>
  <c r="K49" i="1"/>
  <c r="K48" i="1"/>
  <c r="K47" i="1"/>
  <c r="K46" i="1"/>
  <c r="K45" i="1"/>
  <c r="K44" i="1"/>
  <c r="K41" i="1"/>
  <c r="K10" i="1"/>
  <c r="K12" i="1"/>
  <c r="K13" i="1"/>
  <c r="K14" i="1"/>
  <c r="K16" i="1"/>
  <c r="K17" i="1"/>
  <c r="K18" i="1"/>
  <c r="K19" i="1"/>
  <c r="K20" i="1"/>
  <c r="K21" i="1"/>
  <c r="K22" i="1"/>
  <c r="K23" i="1"/>
  <c r="K24" i="1"/>
  <c r="K26" i="1"/>
  <c r="K27" i="1"/>
  <c r="K28" i="1"/>
  <c r="K8" i="1"/>
  <c r="K7" i="1"/>
  <c r="K6" i="1"/>
  <c r="K5" i="1"/>
  <c r="K4" i="1"/>
  <c r="K3" i="1"/>
  <c r="E34" i="1"/>
  <c r="C34" i="1"/>
  <c r="B34" i="1"/>
  <c r="E33" i="1"/>
  <c r="C33" i="1"/>
  <c r="B33" i="1"/>
  <c r="E32" i="1"/>
  <c r="C32" i="1"/>
  <c r="B32" i="1"/>
  <c r="E15" i="1"/>
  <c r="H15" i="1" s="1"/>
  <c r="C15" i="1"/>
  <c r="B15" i="1"/>
  <c r="E9" i="1"/>
  <c r="H9" i="1" s="1"/>
  <c r="C9" i="1"/>
  <c r="B9" i="1"/>
  <c r="K188" i="1"/>
  <c r="E183" i="1"/>
  <c r="H183" i="1" s="1"/>
  <c r="C183" i="1"/>
  <c r="B183" i="1"/>
  <c r="E151" i="1"/>
  <c r="H151" i="1" s="1"/>
  <c r="C151" i="1"/>
  <c r="C158" i="1"/>
  <c r="C168" i="1"/>
  <c r="C167" i="1" s="1"/>
  <c r="E178" i="1"/>
  <c r="H178" i="1" s="1"/>
  <c r="C178" i="1"/>
  <c r="C177" i="1" s="1"/>
  <c r="E195" i="1"/>
  <c r="C195" i="1"/>
  <c r="E200" i="1"/>
  <c r="C200" i="1"/>
  <c r="B200" i="1"/>
  <c r="B195" i="1"/>
  <c r="B178" i="1"/>
  <c r="B177" i="1" s="1"/>
  <c r="B175" i="1"/>
  <c r="B168" i="1"/>
  <c r="B164" i="1"/>
  <c r="B158" i="1"/>
  <c r="B151" i="1"/>
  <c r="E146" i="1"/>
  <c r="H146" i="1" s="1"/>
  <c r="C146" i="1"/>
  <c r="E143" i="1"/>
  <c r="H143" i="1" s="1"/>
  <c r="C143" i="1"/>
  <c r="E137" i="1"/>
  <c r="H137" i="1" s="1"/>
  <c r="C137" i="1"/>
  <c r="K129" i="1"/>
  <c r="E101" i="1"/>
  <c r="H101" i="1" s="1"/>
  <c r="C101" i="1"/>
  <c r="E90" i="1"/>
  <c r="H90" i="1" s="1"/>
  <c r="C90" i="1"/>
  <c r="E85" i="1"/>
  <c r="H85" i="1" s="1"/>
  <c r="C85" i="1"/>
  <c r="E81" i="1"/>
  <c r="H81" i="1" s="1"/>
  <c r="C81" i="1"/>
  <c r="E73" i="1"/>
  <c r="H73" i="1" s="1"/>
  <c r="C73" i="1"/>
  <c r="E66" i="1"/>
  <c r="C66" i="1"/>
  <c r="C40" i="1"/>
  <c r="B146" i="1"/>
  <c r="B143" i="1"/>
  <c r="B137" i="1"/>
  <c r="E115" i="1"/>
  <c r="H115" i="1" s="1"/>
  <c r="C115" i="1"/>
  <c r="E109" i="1"/>
  <c r="H109" i="1" s="1"/>
  <c r="C109" i="1"/>
  <c r="B115" i="1"/>
  <c r="B109" i="1"/>
  <c r="B101" i="1"/>
  <c r="B90" i="1"/>
  <c r="B85" i="1"/>
  <c r="B81" i="1"/>
  <c r="B73" i="1"/>
  <c r="J39" i="1"/>
  <c r="J208" i="1" s="1"/>
  <c r="J211" i="1" s="1"/>
  <c r="B66" i="1"/>
  <c r="B40" i="1"/>
  <c r="G200" i="1" l="1"/>
  <c r="H200" i="1"/>
  <c r="G195" i="1"/>
  <c r="H195" i="1"/>
  <c r="G66" i="1"/>
  <c r="H66" i="1"/>
  <c r="K81" i="1"/>
  <c r="G81" i="1"/>
  <c r="K101" i="1"/>
  <c r="G101" i="1"/>
  <c r="K146" i="1"/>
  <c r="G146" i="1"/>
  <c r="K115" i="1"/>
  <c r="G115" i="1"/>
  <c r="E150" i="1"/>
  <c r="H150" i="1" s="1"/>
  <c r="G151" i="1"/>
  <c r="K109" i="1"/>
  <c r="G109" i="1"/>
  <c r="H32" i="1"/>
  <c r="G32" i="1"/>
  <c r="E177" i="1"/>
  <c r="H177" i="1" s="1"/>
  <c r="G178" i="1"/>
  <c r="H34" i="1"/>
  <c r="G34" i="1"/>
  <c r="K137" i="1"/>
  <c r="G137" i="1"/>
  <c r="K73" i="1"/>
  <c r="G73" i="1"/>
  <c r="K85" i="1"/>
  <c r="G85" i="1"/>
  <c r="K90" i="1"/>
  <c r="G90" i="1"/>
  <c r="K183" i="1"/>
  <c r="G183" i="1"/>
  <c r="K143" i="1"/>
  <c r="G143" i="1"/>
  <c r="G33" i="1"/>
  <c r="H33" i="1"/>
  <c r="K9" i="1"/>
  <c r="G9" i="1"/>
  <c r="K15" i="1"/>
  <c r="G15" i="1"/>
  <c r="K195" i="1"/>
  <c r="K200" i="1"/>
  <c r="K66" i="1"/>
  <c r="E39" i="1"/>
  <c r="K167" i="1"/>
  <c r="K151" i="1"/>
  <c r="K168" i="1"/>
  <c r="K178" i="1"/>
  <c r="C36" i="1"/>
  <c r="E36" i="1"/>
  <c r="B36" i="1"/>
  <c r="B39" i="1"/>
  <c r="B167" i="1"/>
  <c r="C29" i="1"/>
  <c r="K182" i="1"/>
  <c r="E29" i="1"/>
  <c r="H29" i="1" s="1"/>
  <c r="B29" i="1"/>
  <c r="E72" i="1"/>
  <c r="H72" i="1" s="1"/>
  <c r="E128" i="1"/>
  <c r="H128" i="1" s="1"/>
  <c r="B89" i="1"/>
  <c r="B128" i="1"/>
  <c r="C39" i="1"/>
  <c r="B150" i="1"/>
  <c r="B72" i="1"/>
  <c r="C89" i="1"/>
  <c r="E89" i="1"/>
  <c r="H89" i="1" s="1"/>
  <c r="C128" i="1"/>
  <c r="C150" i="1"/>
  <c r="C72" i="1"/>
  <c r="H182" i="1" l="1"/>
  <c r="G39" i="1"/>
  <c r="H39" i="1"/>
  <c r="K89" i="1"/>
  <c r="G89" i="1"/>
  <c r="K177" i="1"/>
  <c r="G177" i="1"/>
  <c r="K128" i="1"/>
  <c r="G128" i="1"/>
  <c r="K72" i="1"/>
  <c r="G72" i="1"/>
  <c r="G36" i="1"/>
  <c r="K150" i="1"/>
  <c r="G150" i="1"/>
  <c r="G29" i="1"/>
  <c r="E208" i="1"/>
  <c r="H208" i="1" s="1"/>
  <c r="C208" i="1"/>
  <c r="C211" i="1" s="1"/>
  <c r="B208" i="1"/>
  <c r="B211" i="1" s="1"/>
  <c r="G208" i="1" l="1"/>
  <c r="K43" i="1"/>
  <c r="K208" i="1" l="1"/>
  <c r="E211" i="1"/>
  <c r="H211" i="1" s="1"/>
</calcChain>
</file>

<file path=xl/sharedStrings.xml><?xml version="1.0" encoding="utf-8"?>
<sst xmlns="http://schemas.openxmlformats.org/spreadsheetml/2006/main" count="216" uniqueCount="200">
  <si>
    <t xml:space="preserve"> FY2027            03 - JUN Budget</t>
  </si>
  <si>
    <t>EXPENSE</t>
  </si>
  <si>
    <t>601 - Town Expenses</t>
  </si>
  <si>
    <t>Administrative</t>
  </si>
  <si>
    <t>10-601-0101 - Banking, Collection &amp; Credit Card Fees</t>
  </si>
  <si>
    <t>10-601-0200 - Commissioner &amp; Committee Exp</t>
  </si>
  <si>
    <t>10-601-0250 - Election Expenses</t>
  </si>
  <si>
    <t>10-601-0300 - Donations</t>
  </si>
  <si>
    <t>10-601-0400 - Code Update</t>
  </si>
  <si>
    <t>10-601-0500 - Legal Fees - Regular</t>
  </si>
  <si>
    <t>10-601-0600 - Audit Fees</t>
  </si>
  <si>
    <t>10-601-0800 - Beach &amp; Marketing Events</t>
  </si>
  <si>
    <t>10-601-0900 - Computer Hardware, Software &amp; Support</t>
  </si>
  <si>
    <t>10-601-1000 - Employee Bonuses</t>
  </si>
  <si>
    <t>10-601-1050 - Payroll Expenses</t>
  </si>
  <si>
    <t>10-601-1075 - Compensated Absence Exp.</t>
  </si>
  <si>
    <t>10-601-1100 - Legal Ads</t>
  </si>
  <si>
    <t>10-601-1200 - Dues Publications &amp; Subscriptio</t>
  </si>
  <si>
    <t>10-601-1300 - Cleaning</t>
  </si>
  <si>
    <t>10-601-1325 - Pest Control</t>
  </si>
  <si>
    <t>10-601-1350 - Building Maintenance</t>
  </si>
  <si>
    <t>10-601-1375 - Utilities</t>
  </si>
  <si>
    <t>10-601-1500 - Gas</t>
  </si>
  <si>
    <t>10-601-1525 - Electric Vehicle Charging</t>
  </si>
  <si>
    <t>10-601-1550 - Mileage Reimbursement</t>
  </si>
  <si>
    <t>10-601-1575 - Auto Maintenance &amp; Repairs</t>
  </si>
  <si>
    <t>10-601-1600 - Postage</t>
  </si>
  <si>
    <t>10-601-1700 - Professional Fees</t>
  </si>
  <si>
    <t>10-601-1800 - Supplies</t>
  </si>
  <si>
    <t>Operating</t>
  </si>
  <si>
    <t>10-601-2002 - Bayard Avenue Operating</t>
  </si>
  <si>
    <t>10-601-2100 - Beautification</t>
  </si>
  <si>
    <t>10-601-2200 - Trash</t>
  </si>
  <si>
    <t>10-601-2300 - Street Signs / Lights</t>
  </si>
  <si>
    <t>10-601-2400 - Parking Meter / Permit Expenses</t>
  </si>
  <si>
    <t>602 - Administration</t>
  </si>
  <si>
    <t>Employee Expenses</t>
  </si>
  <si>
    <t>10-602-0101 - Salary &amp; Wages</t>
  </si>
  <si>
    <t>10-602-0102 - Overtime</t>
  </si>
  <si>
    <t>10-602-0110 - Payroll Taxes</t>
  </si>
  <si>
    <t>10-602-0130 - Employee Benefits</t>
  </si>
  <si>
    <t>10-602-0140 - Pension Plan</t>
  </si>
  <si>
    <t>10-602-0150 - Uniforms</t>
  </si>
  <si>
    <t>10-602-0160 - Workers Comp</t>
  </si>
  <si>
    <t>10-602-1200 - Insurance</t>
  </si>
  <si>
    <t>10-602-1400 - Training</t>
  </si>
  <si>
    <t>10-602-1700 - Misc</t>
  </si>
  <si>
    <t>Seasonal Employee Expenses</t>
  </si>
  <si>
    <t>10-602-0301 - Salary &amp; Wages</t>
  </si>
  <si>
    <t>10-602-0310 - Payroll Taxes</t>
  </si>
  <si>
    <t>10-602-0360 - Workers Comp</t>
  </si>
  <si>
    <t>603 - Police</t>
  </si>
  <si>
    <t>Admin Employee Expenses</t>
  </si>
  <si>
    <t>10-603-0201 - Salary &amp; Wages</t>
  </si>
  <si>
    <t>10-603-0202 - Overtime</t>
  </si>
  <si>
    <t>10-603-0210 - Payroll Taxes</t>
  </si>
  <si>
    <t>10-603-0230 - Employee Benefits</t>
  </si>
  <si>
    <t>10-603-0240 - Pension Plan</t>
  </si>
  <si>
    <t>10-603-0250 - Uniforms</t>
  </si>
  <si>
    <t>10-603-0260 - Workers Comp</t>
  </si>
  <si>
    <t>10-603-0101 - Salary &amp; Wages</t>
  </si>
  <si>
    <t>10-603-0102 - Overtime</t>
  </si>
  <si>
    <t>10-603-0103 - Special Duty 1 - Pay Jobs</t>
  </si>
  <si>
    <t>10-603-0104 - Special Duty 2 - Extra Duty</t>
  </si>
  <si>
    <t>10-603-0105 - Grant OT</t>
  </si>
  <si>
    <t>10-603-0110 - Payroll Taxes</t>
  </si>
  <si>
    <t>10-603-0130 - Employee Benefits</t>
  </si>
  <si>
    <t>10-603-0140 - Pension Plan</t>
  </si>
  <si>
    <t>10-603-0150 - Uniforms</t>
  </si>
  <si>
    <t>10-603-0160 - Workers Comp</t>
  </si>
  <si>
    <t>10-603-1125 - New Hire Fees</t>
  </si>
  <si>
    <t>10-603-1200 - Insurance</t>
  </si>
  <si>
    <t>10-603-1400 - Training - Year Round Officers</t>
  </si>
  <si>
    <t>10-603-1425 - Training - Admin Employees</t>
  </si>
  <si>
    <t>10-603-1450 - Training - Seasonal Officers</t>
  </si>
  <si>
    <t>10-603-1475 - Weapons / Ammunition</t>
  </si>
  <si>
    <t>10-603-1550 - K9 Program</t>
  </si>
  <si>
    <t>10-603-1700 - Misc</t>
  </si>
  <si>
    <t>10-603-1800 - Equipment Maintenance</t>
  </si>
  <si>
    <t>10-603-1900 - Drug Testing</t>
  </si>
  <si>
    <t>10-603-2000 - Equipment / Asset Purchase</t>
  </si>
  <si>
    <t>10-603-0301 - Salary &amp; Wages</t>
  </si>
  <si>
    <t>10-603-0302 - Overtime</t>
  </si>
  <si>
    <t>10-603-0310 - Payroll Taxes</t>
  </si>
  <si>
    <t>10-603-0350 - Uniforms</t>
  </si>
  <si>
    <t>10-603-0360 - Workers Comp</t>
  </si>
  <si>
    <t>10-603-0400 - Outside Assistance - Events</t>
  </si>
  <si>
    <t>604 - Maintenance</t>
  </si>
  <si>
    <t>Building Expenses</t>
  </si>
  <si>
    <t>10-604-0501 - Utilities</t>
  </si>
  <si>
    <t>10-604-0530 - Building Maintenance</t>
  </si>
  <si>
    <t>10-604-0101 - Salary &amp; Wages</t>
  </si>
  <si>
    <t>10-604-0102 - Overtime</t>
  </si>
  <si>
    <t>10-604-0110 - Payroll Taxes</t>
  </si>
  <si>
    <t>10-604-0130 - Employee Benefits</t>
  </si>
  <si>
    <t>10-604-0140 - Pension Plan</t>
  </si>
  <si>
    <t>10-604-0150 - Uniforms</t>
  </si>
  <si>
    <t>10-604-0160 - Workers Comp</t>
  </si>
  <si>
    <t>10-604-1500 - Supplies</t>
  </si>
  <si>
    <t>10-604-1700 - Misc</t>
  </si>
  <si>
    <t>10-604-1800 - Equipment Maintenance</t>
  </si>
  <si>
    <t>10-604-0301 - Salary &amp; Wages</t>
  </si>
  <si>
    <t>10-604-0302 - Overtime</t>
  </si>
  <si>
    <t>10-604-0310 - Payroll Taxes</t>
  </si>
  <si>
    <t>10-604-0350 - Uniforms</t>
  </si>
  <si>
    <t>10-604-0360 - Workers Comp</t>
  </si>
  <si>
    <t>605 - Parking Enforcement</t>
  </si>
  <si>
    <t>10-605-0101 - Salary &amp; Wages</t>
  </si>
  <si>
    <t>10-605-0102 - Overtime</t>
  </si>
  <si>
    <t>10-605-0110 - Payroll Taxes</t>
  </si>
  <si>
    <t>10-605-0130 - Employee Benefits</t>
  </si>
  <si>
    <t>10-605-0150 - Uniforms</t>
  </si>
  <si>
    <t>10-605-0160 - Workers Comp</t>
  </si>
  <si>
    <t>10-605-1700 - Misc</t>
  </si>
  <si>
    <t>10-605-1800 - Equipment Maintenance</t>
  </si>
  <si>
    <t>10-605-0301 - Salary &amp; Wages</t>
  </si>
  <si>
    <t>10-605-0302 - Overtime</t>
  </si>
  <si>
    <t>10-605-0310 - Payroll Taxes</t>
  </si>
  <si>
    <t>10-605-0350 - Uniforms</t>
  </si>
  <si>
    <t>10-605-0360 - Workers Comp</t>
  </si>
  <si>
    <t>606 - Building Official</t>
  </si>
  <si>
    <t>10-606-0101 - Salary &amp; Wages</t>
  </si>
  <si>
    <t>10-606-0110 - Payroll Taxes</t>
  </si>
  <si>
    <t>10-606-0130 - Employee Benefits</t>
  </si>
  <si>
    <t>10-606-0140 - Pension Plan</t>
  </si>
  <si>
    <t>10-606-0150 - Uniforms</t>
  </si>
  <si>
    <t>10-606-0160 - Workers Comp</t>
  </si>
  <si>
    <t>10-606-1400 - Training</t>
  </si>
  <si>
    <t>607 - Alderman</t>
  </si>
  <si>
    <t>10-607-0101 - Salary &amp; Wages</t>
  </si>
  <si>
    <t>10-607-0110 - Payroll Taxes</t>
  </si>
  <si>
    <t>10-607-0160 - Workers Comp</t>
  </si>
  <si>
    <t>608 - Beach Patrol</t>
  </si>
  <si>
    <t>10-608-0501 - Utilities</t>
  </si>
  <si>
    <t>10-608-0510 - Cleaning</t>
  </si>
  <si>
    <t>10-608-0520 - Pest Control</t>
  </si>
  <si>
    <t>10-608-0530 - Building Maintenance</t>
  </si>
  <si>
    <t>Total Revenue</t>
  </si>
  <si>
    <t>10-608-0101 - Salary &amp; Wages</t>
  </si>
  <si>
    <t>10-608-0110 - Payroll Taxes</t>
  </si>
  <si>
    <t>10-608-0130 - Employee Benefits</t>
  </si>
  <si>
    <t>10-608-0160 - Workers Comp</t>
  </si>
  <si>
    <t>10-608-0300 - Seasonal Employees</t>
  </si>
  <si>
    <t>10-608-0301 - Salary &amp; Wages</t>
  </si>
  <si>
    <t>10-608-0302 - Overtime</t>
  </si>
  <si>
    <t>10-608-0310 - Payroll Taxes</t>
  </si>
  <si>
    <t>10-608-0350 - Uniforms</t>
  </si>
  <si>
    <t>10-608-0360 - Workers Comp</t>
  </si>
  <si>
    <t>10-608-1200 - Insurance</t>
  </si>
  <si>
    <t>10-608-1300 - Dues Publications &amp; Subscriptio</t>
  </si>
  <si>
    <t>10-608-1400 - Training</t>
  </si>
  <si>
    <t>10-608-1500 - Supplies</t>
  </si>
  <si>
    <t>10-608-1700 - Misc</t>
  </si>
  <si>
    <t>10-608-1900 - Equipment Maintenance</t>
  </si>
  <si>
    <t>Year Round Officers</t>
  </si>
  <si>
    <t>Total Expenses</t>
  </si>
  <si>
    <t xml:space="preserve"> FY2027                 01-Apr - 03 - JUN % of YTD Budget</t>
  </si>
  <si>
    <t>REVENUE</t>
  </si>
  <si>
    <t>R01        - Transfer Tax</t>
  </si>
  <si>
    <t>R02        - Accommodation Tax</t>
  </si>
  <si>
    <t>R03        - Hotel Tax</t>
  </si>
  <si>
    <t>R04        - Business Licenses</t>
  </si>
  <si>
    <t>R05        - Parking Permits &amp; Meters</t>
  </si>
  <si>
    <t>R06        - Building Permits</t>
  </si>
  <si>
    <t>R07        - Total Fines</t>
  </si>
  <si>
    <t>10-402-0100 - Parking Tickets</t>
  </si>
  <si>
    <t>10-402-0150 - Delinquent Parking Tickets</t>
  </si>
  <si>
    <t>10-402-0300 - Ordinance Fines &amp; Court Costs</t>
  </si>
  <si>
    <t>10-402-0400 - Traffic Fines</t>
  </si>
  <si>
    <t>10-402-0700 - Fines - Other Courts</t>
  </si>
  <si>
    <t>R08        - All Other Revenue</t>
  </si>
  <si>
    <t>10-400-0300 - Cable TV Franchise</t>
  </si>
  <si>
    <t>10-400-0400 - Beach Concession Contract</t>
  </si>
  <si>
    <t>10-401-0850 - Builing Permit Application Fees</t>
  </si>
  <si>
    <t>10-401-0900 - Beach Fire</t>
  </si>
  <si>
    <t>10-401-1100 - Dog Licenses</t>
  </si>
  <si>
    <t>10-404-0100 - Public Hearing Fees</t>
  </si>
  <si>
    <t>10-404-0300 - Interest Income</t>
  </si>
  <si>
    <t>10-404-0600 - Police Reports</t>
  </si>
  <si>
    <t>10-404-0700 - Police Extra Duty - Pay Jobs</t>
  </si>
  <si>
    <t>10-404-0750 - Police Grant Duty</t>
  </si>
  <si>
    <t>10-404-0800 - Pension State Funding</t>
  </si>
  <si>
    <t>10-404-0900 - Misc</t>
  </si>
  <si>
    <t>10-408-0200 - Annual in Perpetuity</t>
  </si>
  <si>
    <t>Allocations</t>
  </si>
  <si>
    <t xml:space="preserve">   20% Building Permits to Streets</t>
  </si>
  <si>
    <t xml:space="preserve">   50% Hotel Lodging to Cap Ex - Town Hall</t>
  </si>
  <si>
    <t xml:space="preserve">   13% Parking to Rainy Day</t>
  </si>
  <si>
    <t>Total Allocations</t>
  </si>
  <si>
    <t>Net Difference</t>
  </si>
  <si>
    <t xml:space="preserve"> FY2027               01-Apr - 03 - JUN YTD</t>
  </si>
  <si>
    <t xml:space="preserve"> FY2027            03 - JUN</t>
  </si>
  <si>
    <t>FY2027 Annual Budget</t>
  </si>
  <si>
    <t xml:space="preserve"> FY2027               01-Apr - 03 - JUN  Budget YTD</t>
  </si>
  <si>
    <t>10-608-1950</t>
  </si>
  <si>
    <t xml:space="preserve"> FY2027               01-Apr - 03 - JUN  Variance YTD</t>
  </si>
  <si>
    <t xml:space="preserve"> FY2027                 01-Apr - 03 - JUN % of YTD Variance</t>
  </si>
  <si>
    <t>Notes</t>
  </si>
  <si>
    <t>Timing diference of audit fees, grants reimbursement, and comp plan approximating $100k</t>
  </si>
  <si>
    <t>Will be reduced by reimbursement of paid job to be billed in subsequent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</si>
</sst>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%;\-#,##0%"/>
    <numFmt numFmtId="165" formatCode="_(* #,##0_);_(* \(#,##0\);_(* &quot;-&quot;??_);_(@_)"/>
  </numFmts>
  <fonts count="7">
    <font>
      <sz val="11"/>
      <color theme="1"/>
      <name val="Calibri"/>
      <family val="2"/>
      <scheme val="minor"/>
    </font>
    <font>
      <b/>
      <sz val="12"/>
      <color rgb="FF212121"/>
      <name val="Amazon Ember"/>
    </font>
    <font>
      <sz val="12"/>
      <color rgb="FF212121"/>
      <name val="Amazon Ember"/>
    </font>
    <font>
      <b/>
      <i/>
      <sz val="12"/>
      <color rgb="FF212121"/>
      <name val="Amazon Embe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name val="Amazon Embe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8">
    <xf numFmtId="0" fontId="0" fillId="0" borderId="0" xfId="0"/>
    <xf numFmtId="165" fontId="1" fillId="0" borderId="1" xfId="1" applyNumberFormat="1" applyFont="1" applyFill="1" applyBorder="1" applyAlignment="1">
      <alignment horizontal="center" vertical="top" wrapText="1"/>
    </xf>
    <xf numFmtId="165" fontId="0" fillId="0" borderId="1" xfId="1" applyNumberFormat="1" applyFont="1" applyFill="1" applyBorder="1"/>
    <xf numFmtId="165" fontId="2" fillId="0" borderId="1" xfId="1" applyNumberFormat="1" applyFont="1" applyFill="1" applyBorder="1" applyAlignment="1">
      <alignment horizontal="right" vertical="center" wrapText="1"/>
    </xf>
    <xf numFmtId="165" fontId="3" fillId="0" borderId="1" xfId="1" applyNumberFormat="1" applyFont="1" applyFill="1" applyBorder="1" applyAlignment="1">
      <alignment horizontal="right" vertical="center" wrapText="1"/>
    </xf>
    <xf numFmtId="165" fontId="5" fillId="0" borderId="1" xfId="1" applyNumberFormat="1" applyFont="1" applyFill="1" applyBorder="1"/>
    <xf numFmtId="165" fontId="0" fillId="0" borderId="0" xfId="1" applyNumberFormat="1" applyFont="1" applyFill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/>
    <xf numFmtId="9" fontId="2" fillId="0" borderId="1" xfId="2" applyFont="1" applyFill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 indent="2"/>
    </xf>
    <xf numFmtId="9" fontId="3" fillId="0" borderId="1" xfId="2" applyFont="1" applyFill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4"/>
    </xf>
    <xf numFmtId="165" fontId="6" fillId="0" borderId="1" xfId="1" applyNumberFormat="1" applyFont="1" applyFill="1" applyBorder="1" applyAlignment="1">
      <alignment horizontal="right" vertical="center" wrapText="1"/>
    </xf>
    <xf numFmtId="0" fontId="5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left" vertical="center" wrapText="1" indent="4"/>
    </xf>
    <xf numFmtId="0" fontId="2" fillId="0" borderId="1" xfId="0" applyFont="1" applyBorder="1" applyAlignment="1">
      <alignment horizontal="left" vertical="center" wrapText="1" indent="6"/>
    </xf>
    <xf numFmtId="43" fontId="0" fillId="0" borderId="0" xfId="0" applyNumberFormat="1"/>
    <xf numFmtId="0" fontId="3" fillId="2" borderId="1" xfId="0" applyFont="1" applyFill="1" applyBorder="1" applyAlignment="1">
      <alignment horizontal="left" vertical="center" wrapText="1"/>
    </xf>
    <xf numFmtId="165" fontId="3" fillId="2" borderId="1" xfId="1" applyNumberFormat="1" applyFont="1" applyFill="1" applyBorder="1" applyAlignment="1">
      <alignment horizontal="right" vertical="center" wrapText="1"/>
    </xf>
    <xf numFmtId="9" fontId="3" fillId="2" borderId="1" xfId="2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65" fontId="3" fillId="2" borderId="1" xfId="1" applyNumberFormat="1" applyFont="1" applyFill="1" applyBorder="1" applyAlignment="1">
      <alignment horizontal="left" vertical="center" wrapText="1"/>
    </xf>
    <xf numFmtId="43" fontId="3" fillId="2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 indent="2"/>
    </xf>
    <xf numFmtId="165" fontId="3" fillId="3" borderId="1" xfId="1" applyNumberFormat="1" applyFont="1" applyFill="1" applyBorder="1" applyAlignment="1">
      <alignment horizontal="right" vertical="center" wrapText="1"/>
    </xf>
    <xf numFmtId="9" fontId="3" fillId="3" borderId="1" xfId="2" applyFont="1" applyFill="1" applyBorder="1" applyAlignment="1">
      <alignment horizontal="right" vertical="center" wrapText="1"/>
    </xf>
    <xf numFmtId="164" fontId="3" fillId="3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2"/>
    </xf>
    <xf numFmtId="165" fontId="1" fillId="0" borderId="1" xfId="1" applyNumberFormat="1" applyFont="1" applyFill="1" applyBorder="1" applyAlignment="1">
      <alignment horizontal="right" vertical="center" wrapText="1"/>
    </xf>
    <xf numFmtId="9" fontId="1" fillId="0" borderId="1" xfId="2" applyFont="1" applyFill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0"/>
  <sheetViews>
    <sheetView tabSelected="1" zoomScale="80" zoomScaleNormal="80" workbookViewId="0">
      <pane ySplit="1" topLeftCell="A9" activePane="bottomLeft" state="frozen"/>
      <selection pane="bottomLeft" activeCell="M9" sqref="M9"/>
    </sheetView>
  </sheetViews>
  <sheetFormatPr defaultColWidth="9.109375" defaultRowHeight="14.4"/>
  <cols>
    <col min="1" max="1" width="66.44140625" bestFit="1" customWidth="1"/>
    <col min="2" max="3" width="15" style="6" bestFit="1" customWidth="1"/>
    <col min="4" max="4" width="2.6640625" style="6" customWidth="1"/>
    <col min="5" max="5" width="18.88671875" style="6" bestFit="1" customWidth="1"/>
    <col min="6" max="6" width="19.88671875" style="6" bestFit="1" customWidth="1"/>
    <col min="7" max="8" width="19.88671875" style="6" customWidth="1"/>
    <col min="9" max="9" width="2.6640625" style="6" customWidth="1"/>
    <col min="10" max="10" width="16.6640625" style="6" bestFit="1" customWidth="1"/>
    <col min="11" max="11" width="24.88671875" bestFit="1" customWidth="1"/>
  </cols>
  <sheetData>
    <row r="1" spans="1:14" ht="62.4">
      <c r="A1" s="7"/>
      <c r="B1" s="1" t="s">
        <v>191</v>
      </c>
      <c r="C1" s="1" t="s">
        <v>0</v>
      </c>
      <c r="D1" s="1"/>
      <c r="E1" s="1" t="s">
        <v>190</v>
      </c>
      <c r="F1" s="1" t="s">
        <v>193</v>
      </c>
      <c r="G1" s="1" t="s">
        <v>195</v>
      </c>
      <c r="H1" s="8" t="s">
        <v>196</v>
      </c>
      <c r="I1" s="1"/>
      <c r="J1" s="1" t="s">
        <v>192</v>
      </c>
      <c r="K1" s="8" t="s">
        <v>156</v>
      </c>
      <c r="M1" t="s">
        <v>197</v>
      </c>
      <c r="N1" s="9"/>
    </row>
    <row r="2" spans="1:14" ht="20.100000000000001" customHeight="1">
      <c r="A2" s="10" t="s">
        <v>157</v>
      </c>
      <c r="B2" s="2"/>
      <c r="C2" s="2"/>
      <c r="D2" s="2"/>
      <c r="E2" s="2"/>
      <c r="F2" s="2"/>
      <c r="G2" s="2"/>
      <c r="H2" s="2"/>
      <c r="I2" s="2"/>
      <c r="J2" s="2"/>
      <c r="K2" s="11"/>
    </row>
    <row r="3" spans="1:14" ht="20.100000000000001" customHeight="1">
      <c r="A3" s="34" t="s">
        <v>158</v>
      </c>
      <c r="B3" s="35">
        <v>108596.56</v>
      </c>
      <c r="C3" s="35">
        <v>136000</v>
      </c>
      <c r="D3" s="35"/>
      <c r="E3" s="35">
        <v>308906.71999999997</v>
      </c>
      <c r="F3" s="35">
        <v>221000</v>
      </c>
      <c r="G3" s="35">
        <f>+E3-F3</f>
        <v>87906.719999999972</v>
      </c>
      <c r="H3" s="36">
        <f>+E3/F3</f>
        <v>1.3977679638009048</v>
      </c>
      <c r="I3" s="35"/>
      <c r="J3" s="35">
        <v>850000</v>
      </c>
      <c r="K3" s="37">
        <f t="shared" ref="K3:K10" si="0">+E3/J3</f>
        <v>0.36341967058823527</v>
      </c>
    </row>
    <row r="4" spans="1:14" ht="20.100000000000001" customHeight="1">
      <c r="A4" s="34" t="s">
        <v>159</v>
      </c>
      <c r="B4" s="35">
        <v>3973.26</v>
      </c>
      <c r="C4" s="35">
        <v>1000</v>
      </c>
      <c r="D4" s="35"/>
      <c r="E4" s="35">
        <v>73367.11</v>
      </c>
      <c r="F4" s="35">
        <v>70700</v>
      </c>
      <c r="G4" s="35">
        <f t="shared" ref="G4:G15" si="1">+E4-F4</f>
        <v>2667.1100000000006</v>
      </c>
      <c r="H4" s="36">
        <f t="shared" ref="H4:H14" si="2">+E4/F4</f>
        <v>1.0377243281471005</v>
      </c>
      <c r="I4" s="35"/>
      <c r="J4" s="35">
        <v>825000</v>
      </c>
      <c r="K4" s="37">
        <f t="shared" si="0"/>
        <v>8.8929830303030311E-2</v>
      </c>
    </row>
    <row r="5" spans="1:14" ht="20.100000000000001" customHeight="1">
      <c r="A5" s="34" t="s">
        <v>160</v>
      </c>
      <c r="B5" s="35">
        <v>42594.7</v>
      </c>
      <c r="C5" s="35">
        <v>40900</v>
      </c>
      <c r="D5" s="35"/>
      <c r="E5" s="35">
        <v>89104.28</v>
      </c>
      <c r="F5" s="35">
        <v>54575</v>
      </c>
      <c r="G5" s="35">
        <f t="shared" si="1"/>
        <v>34529.279999999999</v>
      </c>
      <c r="H5" s="36">
        <f t="shared" si="2"/>
        <v>1.6326940907008702</v>
      </c>
      <c r="I5" s="35"/>
      <c r="J5" s="35">
        <v>475000</v>
      </c>
      <c r="K5" s="37">
        <f t="shared" si="0"/>
        <v>0.18758795789473684</v>
      </c>
    </row>
    <row r="6" spans="1:14" ht="20.100000000000001" customHeight="1">
      <c r="A6" s="34" t="s">
        <v>161</v>
      </c>
      <c r="B6" s="35">
        <v>34345</v>
      </c>
      <c r="C6" s="35">
        <v>37530</v>
      </c>
      <c r="D6" s="35"/>
      <c r="E6" s="35">
        <v>579142.69999999995</v>
      </c>
      <c r="F6" s="35">
        <f>163250+390090</f>
        <v>553340</v>
      </c>
      <c r="G6" s="35">
        <f t="shared" si="1"/>
        <v>25802.699999999953</v>
      </c>
      <c r="H6" s="36">
        <f t="shared" si="2"/>
        <v>1.0466308237250153</v>
      </c>
      <c r="I6" s="35"/>
      <c r="J6" s="35">
        <v>629826</v>
      </c>
      <c r="K6" s="37">
        <f t="shared" si="0"/>
        <v>0.91952809188569529</v>
      </c>
    </row>
    <row r="7" spans="1:14" ht="20.100000000000001" customHeight="1">
      <c r="A7" s="34" t="s">
        <v>162</v>
      </c>
      <c r="B7" s="35">
        <v>252800.75</v>
      </c>
      <c r="C7" s="35">
        <v>542260</v>
      </c>
      <c r="D7" s="35"/>
      <c r="E7" s="35">
        <v>956631.72</v>
      </c>
      <c r="F7" s="35">
        <f>465600+85000+396776</f>
        <v>947376</v>
      </c>
      <c r="G7" s="35">
        <f t="shared" si="1"/>
        <v>9255.7199999999721</v>
      </c>
      <c r="H7" s="36">
        <f t="shared" si="2"/>
        <v>1.0097698485078785</v>
      </c>
      <c r="I7" s="35"/>
      <c r="J7" s="35">
        <v>2087740</v>
      </c>
      <c r="K7" s="37">
        <f t="shared" si="0"/>
        <v>0.45821401132324907</v>
      </c>
    </row>
    <row r="8" spans="1:14" ht="20.100000000000001" customHeight="1">
      <c r="A8" s="34" t="s">
        <v>163</v>
      </c>
      <c r="B8" s="35">
        <v>74533.59</v>
      </c>
      <c r="C8" s="35">
        <v>40900</v>
      </c>
      <c r="D8" s="35"/>
      <c r="E8" s="35">
        <v>225906.34</v>
      </c>
      <c r="F8" s="35">
        <v>125725</v>
      </c>
      <c r="G8" s="35">
        <f t="shared" si="1"/>
        <v>100181.34</v>
      </c>
      <c r="H8" s="36">
        <f t="shared" si="2"/>
        <v>1.7968291111552992</v>
      </c>
      <c r="I8" s="35"/>
      <c r="J8" s="35">
        <v>500000</v>
      </c>
      <c r="K8" s="37">
        <f t="shared" si="0"/>
        <v>0.45181267999999997</v>
      </c>
    </row>
    <row r="9" spans="1:14" ht="20.100000000000001" customHeight="1">
      <c r="A9" s="14" t="s">
        <v>164</v>
      </c>
      <c r="B9" s="4">
        <f>SUM(B10:B14)</f>
        <v>118287.95999999999</v>
      </c>
      <c r="C9" s="4">
        <f t="shared" ref="C9" si="3">SUM(C10:C14)</f>
        <v>69525</v>
      </c>
      <c r="D9" s="4"/>
      <c r="E9" s="4">
        <f t="shared" ref="E9:J9" si="4">SUM(E10:E14)</f>
        <v>177334.54</v>
      </c>
      <c r="F9" s="4">
        <f t="shared" si="4"/>
        <v>120650</v>
      </c>
      <c r="G9" s="4">
        <f t="shared" si="1"/>
        <v>56684.540000000008</v>
      </c>
      <c r="H9" s="15">
        <f>+E9/F9</f>
        <v>1.4698262743472856</v>
      </c>
      <c r="I9" s="4"/>
      <c r="J9" s="4">
        <f t="shared" si="4"/>
        <v>514500</v>
      </c>
      <c r="K9" s="16">
        <f t="shared" si="0"/>
        <v>0.34467354713313897</v>
      </c>
    </row>
    <row r="10" spans="1:14" ht="20.100000000000001" hidden="1" customHeight="1">
      <c r="A10" s="17" t="s">
        <v>165</v>
      </c>
      <c r="B10" s="3">
        <v>103911.29</v>
      </c>
      <c r="C10" s="3">
        <v>60000</v>
      </c>
      <c r="D10" s="3"/>
      <c r="E10" s="3">
        <v>142083.92000000001</v>
      </c>
      <c r="F10" s="3">
        <v>92000</v>
      </c>
      <c r="G10" s="3">
        <f t="shared" si="1"/>
        <v>50083.920000000013</v>
      </c>
      <c r="H10" s="12">
        <f t="shared" si="2"/>
        <v>1.5443904347826087</v>
      </c>
      <c r="I10" s="3"/>
      <c r="J10" s="3">
        <v>400000</v>
      </c>
      <c r="K10" s="13">
        <f t="shared" si="0"/>
        <v>0.35520980000000002</v>
      </c>
    </row>
    <row r="11" spans="1:14" ht="20.100000000000001" hidden="1" customHeight="1">
      <c r="A11" s="17" t="s">
        <v>166</v>
      </c>
      <c r="B11" s="3">
        <v>835</v>
      </c>
      <c r="C11" s="3">
        <v>0</v>
      </c>
      <c r="D11" s="3"/>
      <c r="E11" s="3">
        <v>3910</v>
      </c>
      <c r="F11" s="3"/>
      <c r="G11" s="3">
        <f t="shared" si="1"/>
        <v>3910</v>
      </c>
      <c r="H11" s="12"/>
      <c r="I11" s="3"/>
      <c r="J11" s="3">
        <v>0</v>
      </c>
      <c r="K11" s="13"/>
    </row>
    <row r="12" spans="1:14" ht="20.100000000000001" hidden="1" customHeight="1">
      <c r="A12" s="17" t="s">
        <v>167</v>
      </c>
      <c r="B12" s="3">
        <v>11675.74</v>
      </c>
      <c r="C12" s="3">
        <v>6650</v>
      </c>
      <c r="D12" s="3"/>
      <c r="E12" s="3">
        <v>20527.46</v>
      </c>
      <c r="F12" s="3">
        <v>20025</v>
      </c>
      <c r="G12" s="3">
        <f t="shared" si="1"/>
        <v>502.45999999999913</v>
      </c>
      <c r="H12" s="12">
        <f t="shared" si="2"/>
        <v>1.0250916354556803</v>
      </c>
      <c r="I12" s="3"/>
      <c r="J12" s="3">
        <v>80000</v>
      </c>
      <c r="K12" s="13">
        <f t="shared" ref="K12:K22" si="5">+E12/J12</f>
        <v>0.25659324999999999</v>
      </c>
    </row>
    <row r="13" spans="1:14" ht="20.100000000000001" hidden="1" customHeight="1">
      <c r="A13" s="17" t="s">
        <v>168</v>
      </c>
      <c r="B13" s="3">
        <v>1528.93</v>
      </c>
      <c r="C13" s="3">
        <v>2500</v>
      </c>
      <c r="D13" s="3"/>
      <c r="E13" s="3">
        <v>6843.43</v>
      </c>
      <c r="F13" s="3">
        <v>7500</v>
      </c>
      <c r="G13" s="3">
        <f t="shared" si="1"/>
        <v>-656.56999999999971</v>
      </c>
      <c r="H13" s="12">
        <f t="shared" si="2"/>
        <v>0.91245733333333334</v>
      </c>
      <c r="I13" s="3"/>
      <c r="J13" s="3">
        <v>30000</v>
      </c>
      <c r="K13" s="13">
        <f t="shared" si="5"/>
        <v>0.22811433333333334</v>
      </c>
    </row>
    <row r="14" spans="1:14" ht="20.100000000000001" hidden="1" customHeight="1">
      <c r="A14" s="17" t="s">
        <v>169</v>
      </c>
      <c r="B14" s="3">
        <v>337</v>
      </c>
      <c r="C14" s="3">
        <v>375</v>
      </c>
      <c r="D14" s="3"/>
      <c r="E14" s="3">
        <v>3969.73</v>
      </c>
      <c r="F14" s="3">
        <v>1125</v>
      </c>
      <c r="G14" s="3">
        <f t="shared" si="1"/>
        <v>2844.73</v>
      </c>
      <c r="H14" s="12">
        <f t="shared" si="2"/>
        <v>3.5286488888888887</v>
      </c>
      <c r="I14" s="3"/>
      <c r="J14" s="3">
        <v>4500</v>
      </c>
      <c r="K14" s="13">
        <f t="shared" si="5"/>
        <v>0.88216222222222218</v>
      </c>
    </row>
    <row r="15" spans="1:14" ht="20.100000000000001" customHeight="1">
      <c r="A15" s="14" t="s">
        <v>170</v>
      </c>
      <c r="B15" s="4">
        <f>SUM(B16:B28)</f>
        <v>179040.14</v>
      </c>
      <c r="C15" s="4">
        <f>SUM(C16:C28)</f>
        <v>107565</v>
      </c>
      <c r="D15" s="4"/>
      <c r="E15" s="4">
        <f>SUM(E16:E28)</f>
        <v>314004.27</v>
      </c>
      <c r="F15" s="4">
        <f>SUM(F16:F28)</f>
        <v>211540</v>
      </c>
      <c r="G15" s="4">
        <f t="shared" si="1"/>
        <v>102464.27000000002</v>
      </c>
      <c r="H15" s="15">
        <f>+E15/F15</f>
        <v>1.48437302637799</v>
      </c>
      <c r="I15" s="4"/>
      <c r="J15" s="4">
        <f>SUM(J16:J28)</f>
        <v>774500</v>
      </c>
      <c r="K15" s="16">
        <f t="shared" si="5"/>
        <v>0.40542836668818594</v>
      </c>
    </row>
    <row r="16" spans="1:14" ht="20.100000000000001" hidden="1" customHeight="1">
      <c r="A16" s="17" t="s">
        <v>171</v>
      </c>
      <c r="B16" s="3">
        <v>0</v>
      </c>
      <c r="C16" s="3">
        <v>0</v>
      </c>
      <c r="D16" s="3"/>
      <c r="E16" s="3">
        <v>11037.34</v>
      </c>
      <c r="F16" s="3">
        <v>12500</v>
      </c>
      <c r="G16" s="3">
        <f t="shared" ref="G16:G28" si="6">+E16-F16</f>
        <v>-1462.6599999999999</v>
      </c>
      <c r="H16" s="12">
        <f t="shared" ref="H16:H27" si="7">+E16/F16</f>
        <v>0.88298719999999997</v>
      </c>
      <c r="I16" s="3"/>
      <c r="J16" s="3">
        <v>50000</v>
      </c>
      <c r="K16" s="13">
        <f t="shared" si="5"/>
        <v>0.22074679999999999</v>
      </c>
    </row>
    <row r="17" spans="1:11" ht="20.100000000000001" hidden="1" customHeight="1">
      <c r="A17" s="17" t="s">
        <v>172</v>
      </c>
      <c r="B17" s="3">
        <v>0</v>
      </c>
      <c r="C17" s="3">
        <v>0</v>
      </c>
      <c r="D17" s="3"/>
      <c r="E17" s="3">
        <v>21250</v>
      </c>
      <c r="F17" s="3">
        <v>0</v>
      </c>
      <c r="G17" s="3">
        <f t="shared" si="6"/>
        <v>21250</v>
      </c>
      <c r="H17" s="12"/>
      <c r="I17" s="3"/>
      <c r="J17" s="3">
        <v>85000</v>
      </c>
      <c r="K17" s="13">
        <f t="shared" si="5"/>
        <v>0.25</v>
      </c>
    </row>
    <row r="18" spans="1:11" ht="20.100000000000001" hidden="1" customHeight="1">
      <c r="A18" s="17" t="s">
        <v>173</v>
      </c>
      <c r="B18" s="3">
        <v>3000</v>
      </c>
      <c r="C18" s="3">
        <v>1700</v>
      </c>
      <c r="D18" s="3"/>
      <c r="E18" s="3">
        <v>10650</v>
      </c>
      <c r="F18" s="3">
        <v>5000</v>
      </c>
      <c r="G18" s="3">
        <f t="shared" si="6"/>
        <v>5650</v>
      </c>
      <c r="H18" s="12">
        <f t="shared" si="7"/>
        <v>2.13</v>
      </c>
      <c r="I18" s="3"/>
      <c r="J18" s="3">
        <v>20000</v>
      </c>
      <c r="K18" s="13">
        <f t="shared" si="5"/>
        <v>0.53249999999999997</v>
      </c>
    </row>
    <row r="19" spans="1:11" ht="20.100000000000001" hidden="1" customHeight="1">
      <c r="A19" s="17" t="s">
        <v>174</v>
      </c>
      <c r="B19" s="3">
        <v>10460</v>
      </c>
      <c r="C19" s="3">
        <v>13250</v>
      </c>
      <c r="D19" s="3"/>
      <c r="E19" s="3">
        <v>26020</v>
      </c>
      <c r="F19" s="3">
        <v>21200</v>
      </c>
      <c r="G19" s="3">
        <f t="shared" si="6"/>
        <v>4820</v>
      </c>
      <c r="H19" s="12">
        <f t="shared" si="7"/>
        <v>1.2273584905660377</v>
      </c>
      <c r="I19" s="3"/>
      <c r="J19" s="3">
        <v>53000</v>
      </c>
      <c r="K19" s="13">
        <f t="shared" si="5"/>
        <v>0.49094339622641509</v>
      </c>
    </row>
    <row r="20" spans="1:11" ht="20.100000000000001" hidden="1" customHeight="1">
      <c r="A20" s="17" t="s">
        <v>175</v>
      </c>
      <c r="B20" s="3">
        <v>11586</v>
      </c>
      <c r="C20" s="3">
        <v>4700</v>
      </c>
      <c r="D20" s="3"/>
      <c r="E20" s="3">
        <v>25308.720000000001</v>
      </c>
      <c r="F20" s="3">
        <v>14100</v>
      </c>
      <c r="G20" s="3">
        <f t="shared" si="6"/>
        <v>11208.720000000001</v>
      </c>
      <c r="H20" s="12">
        <f t="shared" si="7"/>
        <v>1.7949446808510638</v>
      </c>
      <c r="I20" s="3"/>
      <c r="J20" s="3">
        <v>56500</v>
      </c>
      <c r="K20" s="13">
        <f t="shared" si="5"/>
        <v>0.44794194690265488</v>
      </c>
    </row>
    <row r="21" spans="1:11" ht="20.100000000000001" hidden="1" customHeight="1">
      <c r="A21" s="17" t="s">
        <v>176</v>
      </c>
      <c r="B21" s="3">
        <v>0</v>
      </c>
      <c r="C21" s="3">
        <v>125</v>
      </c>
      <c r="D21" s="3"/>
      <c r="E21" s="3">
        <v>500</v>
      </c>
      <c r="F21" s="3">
        <v>375</v>
      </c>
      <c r="G21" s="3">
        <f t="shared" si="6"/>
        <v>125</v>
      </c>
      <c r="H21" s="12">
        <f t="shared" si="7"/>
        <v>1.3333333333333333</v>
      </c>
      <c r="I21" s="3"/>
      <c r="J21" s="3">
        <v>1500</v>
      </c>
      <c r="K21" s="13">
        <f t="shared" si="5"/>
        <v>0.33333333333333331</v>
      </c>
    </row>
    <row r="22" spans="1:11" ht="20.100000000000001" hidden="1" customHeight="1">
      <c r="A22" s="17" t="s">
        <v>177</v>
      </c>
      <c r="B22" s="3">
        <v>31253.56</v>
      </c>
      <c r="C22" s="3">
        <v>25000</v>
      </c>
      <c r="D22" s="3"/>
      <c r="E22" s="3">
        <v>84615.02</v>
      </c>
      <c r="F22" s="3">
        <v>75000</v>
      </c>
      <c r="G22" s="3">
        <f t="shared" si="6"/>
        <v>9615.0200000000041</v>
      </c>
      <c r="H22" s="12">
        <f t="shared" si="7"/>
        <v>1.1282002666666666</v>
      </c>
      <c r="I22" s="3"/>
      <c r="J22" s="3">
        <v>300000</v>
      </c>
      <c r="K22" s="13">
        <f t="shared" si="5"/>
        <v>0.28205006666666665</v>
      </c>
    </row>
    <row r="23" spans="1:11" ht="20.100000000000001" hidden="1" customHeight="1">
      <c r="A23" s="17" t="s">
        <v>178</v>
      </c>
      <c r="B23" s="3">
        <v>25</v>
      </c>
      <c r="C23" s="3">
        <v>80</v>
      </c>
      <c r="D23" s="3"/>
      <c r="E23" s="3">
        <v>325</v>
      </c>
      <c r="F23" s="3">
        <v>245</v>
      </c>
      <c r="G23" s="3">
        <f t="shared" si="6"/>
        <v>80</v>
      </c>
      <c r="H23" s="12">
        <f t="shared" si="7"/>
        <v>1.3265306122448979</v>
      </c>
      <c r="I23" s="3"/>
      <c r="J23" s="3">
        <v>1000</v>
      </c>
      <c r="K23" s="13">
        <f>+E23/J23</f>
        <v>0.32500000000000001</v>
      </c>
    </row>
    <row r="24" spans="1:11" ht="20.100000000000001" hidden="1" customHeight="1">
      <c r="A24" s="17" t="s">
        <v>179</v>
      </c>
      <c r="B24" s="3">
        <v>40</v>
      </c>
      <c r="C24" s="3">
        <v>15000</v>
      </c>
      <c r="D24" s="3"/>
      <c r="E24" s="3">
        <v>1000</v>
      </c>
      <c r="F24" s="3">
        <v>35000</v>
      </c>
      <c r="G24" s="3">
        <f t="shared" si="6"/>
        <v>-34000</v>
      </c>
      <c r="H24" s="12">
        <f t="shared" si="7"/>
        <v>2.8571428571428571E-2</v>
      </c>
      <c r="I24" s="3"/>
      <c r="J24" s="3">
        <v>60000</v>
      </c>
      <c r="K24" s="13">
        <f>+E24/J24</f>
        <v>1.6666666666666666E-2</v>
      </c>
    </row>
    <row r="25" spans="1:11" ht="20.100000000000001" hidden="1" customHeight="1">
      <c r="A25" s="17" t="s">
        <v>180</v>
      </c>
      <c r="B25" s="3">
        <v>0</v>
      </c>
      <c r="C25" s="3">
        <v>0</v>
      </c>
      <c r="D25" s="3"/>
      <c r="E25" s="3">
        <v>8447.32</v>
      </c>
      <c r="F25" s="3">
        <v>0</v>
      </c>
      <c r="G25" s="3">
        <f t="shared" si="6"/>
        <v>8447.32</v>
      </c>
      <c r="H25" s="12"/>
      <c r="I25" s="3"/>
      <c r="J25" s="3">
        <v>0</v>
      </c>
      <c r="K25" s="13"/>
    </row>
    <row r="26" spans="1:11" ht="20.100000000000001" hidden="1" customHeight="1">
      <c r="A26" s="17" t="s">
        <v>181</v>
      </c>
      <c r="B26" s="3">
        <v>59009.64</v>
      </c>
      <c r="C26" s="3">
        <v>47500</v>
      </c>
      <c r="D26" s="3"/>
      <c r="E26" s="3">
        <v>59009.64</v>
      </c>
      <c r="F26" s="3">
        <v>47500</v>
      </c>
      <c r="G26" s="3">
        <f t="shared" si="6"/>
        <v>11509.64</v>
      </c>
      <c r="H26" s="12">
        <f t="shared" si="7"/>
        <v>1.2423082105263157</v>
      </c>
      <c r="I26" s="3"/>
      <c r="J26" s="3">
        <v>95000</v>
      </c>
      <c r="K26" s="13">
        <f>+E26/J26</f>
        <v>0.62115410526315784</v>
      </c>
    </row>
    <row r="27" spans="1:11" ht="20.100000000000001" hidden="1" customHeight="1">
      <c r="A27" s="17" t="s">
        <v>182</v>
      </c>
      <c r="B27" s="18">
        <v>63665.94</v>
      </c>
      <c r="C27" s="3">
        <v>210</v>
      </c>
      <c r="D27" s="3"/>
      <c r="E27" s="3">
        <v>65841.23</v>
      </c>
      <c r="F27" s="3">
        <v>620</v>
      </c>
      <c r="G27" s="3">
        <f t="shared" si="6"/>
        <v>65221.229999999996</v>
      </c>
      <c r="H27" s="12">
        <f t="shared" si="7"/>
        <v>106.1955322580645</v>
      </c>
      <c r="I27" s="3"/>
      <c r="J27" s="3">
        <v>2500</v>
      </c>
      <c r="K27" s="13">
        <f>+E27/J27</f>
        <v>26.336492</v>
      </c>
    </row>
    <row r="28" spans="1:11" ht="20.100000000000001" hidden="1" customHeight="1">
      <c r="A28" s="17" t="s">
        <v>183</v>
      </c>
      <c r="B28" s="3">
        <v>0</v>
      </c>
      <c r="C28" s="3">
        <v>0</v>
      </c>
      <c r="D28" s="3"/>
      <c r="E28" s="3">
        <v>0</v>
      </c>
      <c r="F28" s="3"/>
      <c r="G28" s="3">
        <f t="shared" si="6"/>
        <v>0</v>
      </c>
      <c r="H28" s="12"/>
      <c r="I28" s="3"/>
      <c r="J28" s="3">
        <v>50000</v>
      </c>
      <c r="K28" s="13">
        <f>+E28/J28</f>
        <v>0</v>
      </c>
    </row>
    <row r="29" spans="1:11" ht="20.100000000000001" customHeight="1">
      <c r="A29" s="24" t="s">
        <v>137</v>
      </c>
      <c r="B29" s="25">
        <f>+B15+B9+SUM(B3:B8)</f>
        <v>814171.96</v>
      </c>
      <c r="C29" s="25">
        <f>+C15+C9+SUM(C3:C8)</f>
        <v>975680</v>
      </c>
      <c r="D29" s="25"/>
      <c r="E29" s="25">
        <f>+E15+E9+SUM(E3:E8)</f>
        <v>2724397.68</v>
      </c>
      <c r="F29" s="25">
        <f>+F15+F9+SUM(F3:F8)</f>
        <v>2304906</v>
      </c>
      <c r="G29" s="25">
        <f>+G15+G9+SUM(G3:G8)</f>
        <v>419491.67999999993</v>
      </c>
      <c r="H29" s="26">
        <f>+E29/F29</f>
        <v>1.181999474165107</v>
      </c>
      <c r="I29" s="25"/>
      <c r="J29" s="25">
        <f>+J15+J9+SUM(J3:J8)</f>
        <v>6656566</v>
      </c>
      <c r="K29" s="27"/>
    </row>
    <row r="30" spans="1:11" ht="20.100000000000001" customHeight="1">
      <c r="A30" s="10"/>
      <c r="B30" s="4"/>
      <c r="C30" s="4"/>
      <c r="D30" s="4"/>
      <c r="E30" s="4"/>
      <c r="F30" s="4"/>
      <c r="G30" s="4"/>
      <c r="H30" s="4"/>
      <c r="I30" s="4"/>
      <c r="J30" s="4"/>
      <c r="K30" s="16"/>
    </row>
    <row r="31" spans="1:11" ht="20.100000000000001" customHeight="1">
      <c r="A31" s="10" t="s">
        <v>184</v>
      </c>
      <c r="B31" s="4"/>
      <c r="C31" s="4"/>
      <c r="D31" s="4"/>
      <c r="E31" s="4"/>
      <c r="F31" s="4"/>
      <c r="G31" s="4"/>
      <c r="H31" s="4"/>
      <c r="I31" s="4"/>
      <c r="J31" s="4"/>
      <c r="K31" s="16"/>
    </row>
    <row r="32" spans="1:11" ht="20.100000000000001" customHeight="1">
      <c r="A32" s="10" t="s">
        <v>185</v>
      </c>
      <c r="B32" s="4">
        <f>+B8*0.2</f>
        <v>14906.718000000001</v>
      </c>
      <c r="C32" s="4">
        <f>+C8*0.2</f>
        <v>8180</v>
      </c>
      <c r="D32" s="4"/>
      <c r="E32" s="4">
        <f>+E8*0.2</f>
        <v>45181.268000000004</v>
      </c>
      <c r="F32" s="4">
        <f>+F8*0.2</f>
        <v>25145</v>
      </c>
      <c r="G32" s="4">
        <f t="shared" ref="G32:G34" si="8">+E32-F32</f>
        <v>20036.268000000004</v>
      </c>
      <c r="H32" s="15">
        <f t="shared" ref="H32:H34" si="9">+E32/F32</f>
        <v>1.7968291111552994</v>
      </c>
      <c r="I32" s="4"/>
      <c r="J32" s="4">
        <f>+J8*0.2</f>
        <v>100000</v>
      </c>
      <c r="K32" s="16">
        <f t="shared" ref="K32:K34" si="10">+E32/J32</f>
        <v>0.45181268000000002</v>
      </c>
    </row>
    <row r="33" spans="1:13" ht="20.100000000000001" customHeight="1">
      <c r="A33" s="10" t="s">
        <v>186</v>
      </c>
      <c r="B33" s="4">
        <f>0.5*B5</f>
        <v>21297.35</v>
      </c>
      <c r="C33" s="4">
        <f>0.5*C5</f>
        <v>20450</v>
      </c>
      <c r="D33" s="4"/>
      <c r="E33" s="4">
        <f>0.5*E5</f>
        <v>44552.14</v>
      </c>
      <c r="F33" s="4">
        <f>0.5*F5</f>
        <v>27287.5</v>
      </c>
      <c r="G33" s="4">
        <f t="shared" si="8"/>
        <v>17264.64</v>
      </c>
      <c r="H33" s="15">
        <f t="shared" si="9"/>
        <v>1.6326940907008702</v>
      </c>
      <c r="I33" s="4"/>
      <c r="J33" s="4">
        <f>0.5*J5</f>
        <v>237500</v>
      </c>
      <c r="K33" s="16">
        <f t="shared" si="10"/>
        <v>0.18758795789473684</v>
      </c>
    </row>
    <row r="34" spans="1:13" ht="20.100000000000001" customHeight="1">
      <c r="A34" s="10" t="s">
        <v>187</v>
      </c>
      <c r="B34" s="4">
        <f>0.13*B7</f>
        <v>32864.097500000003</v>
      </c>
      <c r="C34" s="4">
        <f>0.13*C7</f>
        <v>70493.8</v>
      </c>
      <c r="D34" s="4"/>
      <c r="E34" s="4">
        <f>0.13*E7</f>
        <v>124362.12360000001</v>
      </c>
      <c r="F34" s="4">
        <f>0.13*F7</f>
        <v>123158.88</v>
      </c>
      <c r="G34" s="4">
        <f t="shared" si="8"/>
        <v>1203.2436000000016</v>
      </c>
      <c r="H34" s="15">
        <f t="shared" si="9"/>
        <v>1.0097698485078785</v>
      </c>
      <c r="I34" s="4"/>
      <c r="J34" s="4">
        <f>0.13*J7</f>
        <v>271406.2</v>
      </c>
      <c r="K34" s="16">
        <f t="shared" si="10"/>
        <v>0.45821401132324907</v>
      </c>
    </row>
    <row r="35" spans="1:13" ht="20.100000000000001" customHeight="1">
      <c r="A35" s="10"/>
      <c r="B35" s="4"/>
      <c r="C35" s="4"/>
      <c r="D35" s="4"/>
      <c r="E35" s="4"/>
      <c r="F35" s="4"/>
      <c r="G35" s="4"/>
      <c r="H35" s="4"/>
      <c r="I35" s="4"/>
      <c r="J35" s="4"/>
      <c r="K35" s="16"/>
    </row>
    <row r="36" spans="1:13" ht="20.100000000000001" customHeight="1">
      <c r="A36" s="10" t="s">
        <v>188</v>
      </c>
      <c r="B36" s="4">
        <f>SUM(B32:B34)</f>
        <v>69068.165500000003</v>
      </c>
      <c r="C36" s="4">
        <f>SUM(C32:C34)</f>
        <v>99123.8</v>
      </c>
      <c r="D36" s="4"/>
      <c r="E36" s="4">
        <f>SUM(E32:E34)</f>
        <v>214095.53159999999</v>
      </c>
      <c r="F36" s="4">
        <f>SUM(F32:F34)</f>
        <v>175591.38</v>
      </c>
      <c r="G36" s="4">
        <f>SUM(G32:G34)</f>
        <v>38504.151600000005</v>
      </c>
      <c r="H36" s="15">
        <f>+E36/F36</f>
        <v>1.2192826982736851</v>
      </c>
      <c r="I36" s="4"/>
      <c r="J36" s="4">
        <f>SUM(J32:J34)</f>
        <v>608906.19999999995</v>
      </c>
      <c r="K36" s="16"/>
    </row>
    <row r="37" spans="1:13" ht="20.100000000000001" customHeight="1">
      <c r="A37" s="10"/>
      <c r="B37" s="4"/>
      <c r="C37" s="4"/>
      <c r="D37" s="4"/>
      <c r="E37" s="4"/>
      <c r="F37" s="4"/>
      <c r="G37" s="4"/>
      <c r="H37" s="4"/>
      <c r="I37" s="4"/>
      <c r="J37" s="4"/>
      <c r="K37" s="16"/>
    </row>
    <row r="38" spans="1:13" s="20" customFormat="1" ht="20.100000000000001" customHeight="1">
      <c r="A38" s="10" t="s">
        <v>1</v>
      </c>
      <c r="B38" s="5"/>
      <c r="C38" s="5"/>
      <c r="D38" s="5"/>
      <c r="E38" s="5"/>
      <c r="F38" s="5"/>
      <c r="G38" s="5"/>
      <c r="H38" s="5"/>
      <c r="I38" s="5"/>
      <c r="J38" s="5"/>
      <c r="K38" s="19"/>
    </row>
    <row r="39" spans="1:13" ht="20.100000000000001" customHeight="1">
      <c r="A39" s="30" t="s">
        <v>2</v>
      </c>
      <c r="B39" s="31">
        <f>+B66+B40</f>
        <v>134090.84</v>
      </c>
      <c r="C39" s="31">
        <f>+C66+C40</f>
        <v>59889</v>
      </c>
      <c r="D39" s="31"/>
      <c r="E39" s="31">
        <f>+E66+E40</f>
        <v>410790.13</v>
      </c>
      <c r="F39" s="31">
        <f>+F66+F40</f>
        <v>211147</v>
      </c>
      <c r="G39" s="31">
        <f>+F39-E39</f>
        <v>-199643.13</v>
      </c>
      <c r="H39" s="32">
        <f t="shared" ref="H39:H40" si="11">+E39/F39</f>
        <v>1.945517246278659</v>
      </c>
      <c r="I39" s="31"/>
      <c r="J39" s="31">
        <f>+J66+J40</f>
        <v>939400</v>
      </c>
      <c r="K39" s="33">
        <v>1.0935999999999999</v>
      </c>
    </row>
    <row r="40" spans="1:13" ht="20.100000000000001" customHeight="1">
      <c r="A40" s="21" t="s">
        <v>3</v>
      </c>
      <c r="B40" s="4">
        <f>SUM(B41:B65)</f>
        <v>128679.33</v>
      </c>
      <c r="C40" s="4">
        <f>SUM(C41:C65)</f>
        <v>51763</v>
      </c>
      <c r="D40" s="4"/>
      <c r="E40" s="4">
        <f>SUM(E41:E65)</f>
        <v>375513.27</v>
      </c>
      <c r="F40" s="4">
        <f>SUM(F41:F65)</f>
        <v>186722</v>
      </c>
      <c r="G40" s="4">
        <f>+F40-E40</f>
        <v>-188791.27000000002</v>
      </c>
      <c r="H40" s="15">
        <f t="shared" si="11"/>
        <v>2.0110820899519073</v>
      </c>
      <c r="I40" s="4"/>
      <c r="J40" s="4">
        <f>SUM(J41:J65)</f>
        <v>841900</v>
      </c>
      <c r="K40" s="16">
        <v>0.4879</v>
      </c>
      <c r="M40" t="s">
        <v>198</v>
      </c>
    </row>
    <row r="41" spans="1:13" ht="20.100000000000001" hidden="1" customHeight="1">
      <c r="A41" s="22" t="s">
        <v>4</v>
      </c>
      <c r="B41" s="3">
        <v>1321.17</v>
      </c>
      <c r="C41" s="3">
        <v>3695</v>
      </c>
      <c r="D41" s="3"/>
      <c r="E41" s="3">
        <v>6341.69</v>
      </c>
      <c r="F41" s="3">
        <f>6250+2210</f>
        <v>8460</v>
      </c>
      <c r="G41" s="3">
        <f>+F41-E41</f>
        <v>2118.3100000000004</v>
      </c>
      <c r="H41" s="12">
        <f>+E41/F41</f>
        <v>0.7496087470449172</v>
      </c>
      <c r="I41" s="3"/>
      <c r="J41" s="3">
        <v>36500</v>
      </c>
      <c r="K41" s="13">
        <f>+E41/J41</f>
        <v>0.1737449315068493</v>
      </c>
    </row>
    <row r="42" spans="1:13" ht="20.100000000000001" hidden="1" customHeight="1">
      <c r="A42" s="22" t="s">
        <v>5</v>
      </c>
      <c r="B42" s="3">
        <v>80</v>
      </c>
      <c r="C42" s="3">
        <v>0</v>
      </c>
      <c r="D42" s="3"/>
      <c r="E42" s="3">
        <v>460</v>
      </c>
      <c r="F42" s="3">
        <v>750</v>
      </c>
      <c r="G42" s="3">
        <f t="shared" ref="G42:G65" si="12">+F42-E42</f>
        <v>290</v>
      </c>
      <c r="H42" s="12">
        <f t="shared" ref="H42:H65" si="13">+E42/F42</f>
        <v>0.61333333333333329</v>
      </c>
      <c r="I42" s="3"/>
      <c r="J42" s="3">
        <v>0</v>
      </c>
      <c r="K42" s="13"/>
    </row>
    <row r="43" spans="1:13" ht="20.100000000000001" hidden="1" customHeight="1">
      <c r="A43" s="22" t="s">
        <v>6</v>
      </c>
      <c r="B43" s="3">
        <v>0</v>
      </c>
      <c r="C43" s="3">
        <v>0</v>
      </c>
      <c r="D43" s="3"/>
      <c r="E43" s="3">
        <v>0</v>
      </c>
      <c r="F43" s="3">
        <v>0</v>
      </c>
      <c r="G43" s="3">
        <f t="shared" si="12"/>
        <v>0</v>
      </c>
      <c r="H43" s="12"/>
      <c r="I43" s="3"/>
      <c r="J43" s="3">
        <v>5000</v>
      </c>
      <c r="K43" s="13">
        <f t="shared" ref="K43:K48" si="14">+E43/J43</f>
        <v>0</v>
      </c>
    </row>
    <row r="44" spans="1:13" ht="20.100000000000001" hidden="1" customHeight="1">
      <c r="A44" s="22" t="s">
        <v>7</v>
      </c>
      <c r="B44" s="3">
        <v>0</v>
      </c>
      <c r="C44" s="3">
        <v>0</v>
      </c>
      <c r="D44" s="3"/>
      <c r="E44" s="3">
        <v>0</v>
      </c>
      <c r="F44" s="3">
        <v>0</v>
      </c>
      <c r="G44" s="3">
        <f t="shared" si="12"/>
        <v>0</v>
      </c>
      <c r="H44" s="12"/>
      <c r="I44" s="3"/>
      <c r="J44" s="3">
        <v>15000</v>
      </c>
      <c r="K44" s="13">
        <f t="shared" si="14"/>
        <v>0</v>
      </c>
    </row>
    <row r="45" spans="1:13" ht="20.100000000000001" hidden="1" customHeight="1">
      <c r="A45" s="22" t="s">
        <v>8</v>
      </c>
      <c r="B45" s="3">
        <v>6335</v>
      </c>
      <c r="C45" s="3">
        <v>830</v>
      </c>
      <c r="D45" s="3"/>
      <c r="E45" s="3">
        <v>6335</v>
      </c>
      <c r="F45" s="3">
        <v>2500</v>
      </c>
      <c r="G45" s="3">
        <f t="shared" si="12"/>
        <v>-3835</v>
      </c>
      <c r="H45" s="12">
        <f t="shared" si="13"/>
        <v>2.5339999999999998</v>
      </c>
      <c r="I45" s="3"/>
      <c r="J45" s="3">
        <v>10000</v>
      </c>
      <c r="K45" s="13">
        <f t="shared" si="14"/>
        <v>0.63349999999999995</v>
      </c>
    </row>
    <row r="46" spans="1:13" ht="20.100000000000001" hidden="1" customHeight="1">
      <c r="A46" s="22" t="s">
        <v>9</v>
      </c>
      <c r="B46" s="3">
        <v>10940.1</v>
      </c>
      <c r="C46" s="3">
        <v>5825</v>
      </c>
      <c r="D46" s="3"/>
      <c r="E46" s="3">
        <v>41103.43</v>
      </c>
      <c r="F46" s="3">
        <v>17500</v>
      </c>
      <c r="G46" s="3">
        <f t="shared" si="12"/>
        <v>-23603.43</v>
      </c>
      <c r="H46" s="12">
        <f t="shared" si="13"/>
        <v>2.3487674285714286</v>
      </c>
      <c r="I46" s="3"/>
      <c r="J46" s="3">
        <v>70000</v>
      </c>
      <c r="K46" s="13">
        <f t="shared" si="14"/>
        <v>0.58719185714285715</v>
      </c>
    </row>
    <row r="47" spans="1:13" ht="20.100000000000001" hidden="1" customHeight="1">
      <c r="A47" s="22" t="s">
        <v>10</v>
      </c>
      <c r="B47" s="3">
        <v>30000</v>
      </c>
      <c r="C47" s="3">
        <v>0</v>
      </c>
      <c r="D47" s="3"/>
      <c r="E47" s="3">
        <v>31500</v>
      </c>
      <c r="F47" s="3">
        <v>0</v>
      </c>
      <c r="G47" s="3">
        <f t="shared" si="12"/>
        <v>-31500</v>
      </c>
      <c r="H47" s="12"/>
      <c r="I47" s="3"/>
      <c r="J47" s="3">
        <v>67500</v>
      </c>
      <c r="K47" s="13">
        <f t="shared" si="14"/>
        <v>0.46666666666666667</v>
      </c>
    </row>
    <row r="48" spans="1:13" ht="20.100000000000001" hidden="1" customHeight="1">
      <c r="A48" s="22" t="s">
        <v>11</v>
      </c>
      <c r="B48" s="3">
        <v>0</v>
      </c>
      <c r="C48" s="3">
        <v>250</v>
      </c>
      <c r="D48" s="3"/>
      <c r="E48" s="3">
        <v>2815.56</v>
      </c>
      <c r="F48" s="3">
        <v>750</v>
      </c>
      <c r="G48" s="3">
        <f t="shared" si="12"/>
        <v>-2065.56</v>
      </c>
      <c r="H48" s="12">
        <f t="shared" si="13"/>
        <v>3.7540800000000001</v>
      </c>
      <c r="I48" s="3"/>
      <c r="J48" s="3">
        <v>3000</v>
      </c>
      <c r="K48" s="13">
        <f t="shared" si="14"/>
        <v>0.93852000000000002</v>
      </c>
    </row>
    <row r="49" spans="1:11" ht="20.100000000000001" hidden="1" customHeight="1">
      <c r="A49" s="22" t="s">
        <v>12</v>
      </c>
      <c r="B49" s="3">
        <v>3939.2</v>
      </c>
      <c r="C49" s="3">
        <v>10325</v>
      </c>
      <c r="D49" s="3"/>
      <c r="E49" s="3">
        <v>38241.480000000003</v>
      </c>
      <c r="F49" s="3">
        <v>34750</v>
      </c>
      <c r="G49" s="3">
        <f t="shared" si="12"/>
        <v>-3491.4800000000032</v>
      </c>
      <c r="H49" s="12">
        <f t="shared" si="13"/>
        <v>1.1004742446043165</v>
      </c>
      <c r="I49" s="3"/>
      <c r="J49" s="3">
        <v>123900</v>
      </c>
      <c r="K49" s="13">
        <f>+E49/J49</f>
        <v>0.30864794188861988</v>
      </c>
    </row>
    <row r="50" spans="1:11" ht="20.100000000000001" hidden="1" customHeight="1">
      <c r="A50" s="22" t="s">
        <v>13</v>
      </c>
      <c r="B50" s="3">
        <v>0</v>
      </c>
      <c r="C50" s="3">
        <v>0</v>
      </c>
      <c r="D50" s="3"/>
      <c r="E50" s="3">
        <v>0</v>
      </c>
      <c r="F50" s="3">
        <v>0</v>
      </c>
      <c r="G50" s="3">
        <f t="shared" si="12"/>
        <v>0</v>
      </c>
      <c r="H50" s="12"/>
      <c r="I50" s="3"/>
      <c r="J50" s="3">
        <v>30000</v>
      </c>
      <c r="K50" s="13">
        <f>+E50/J50</f>
        <v>0</v>
      </c>
    </row>
    <row r="51" spans="1:11" ht="20.100000000000001" hidden="1" customHeight="1">
      <c r="A51" s="22" t="s">
        <v>14</v>
      </c>
      <c r="B51" s="3">
        <v>918.55</v>
      </c>
      <c r="C51" s="3">
        <v>1675</v>
      </c>
      <c r="D51" s="3"/>
      <c r="E51" s="3">
        <v>2922.5</v>
      </c>
      <c r="F51" s="3">
        <v>5025</v>
      </c>
      <c r="G51" s="3">
        <f t="shared" si="12"/>
        <v>2102.5</v>
      </c>
      <c r="H51" s="12">
        <f t="shared" si="13"/>
        <v>0.58159203980099505</v>
      </c>
      <c r="I51" s="3"/>
      <c r="J51" s="3">
        <v>20000</v>
      </c>
      <c r="K51" s="13">
        <f>+E51/J51</f>
        <v>0.146125</v>
      </c>
    </row>
    <row r="52" spans="1:11" ht="20.100000000000001" hidden="1" customHeight="1">
      <c r="A52" s="22" t="s">
        <v>15</v>
      </c>
      <c r="B52" s="3">
        <v>0</v>
      </c>
      <c r="C52" s="3">
        <v>0</v>
      </c>
      <c r="D52" s="3"/>
      <c r="E52" s="3">
        <v>-12634.22</v>
      </c>
      <c r="F52" s="3"/>
      <c r="G52" s="3">
        <f t="shared" si="12"/>
        <v>12634.22</v>
      </c>
      <c r="H52" s="12"/>
      <c r="I52" s="3"/>
      <c r="J52" s="3">
        <v>0</v>
      </c>
      <c r="K52" s="13"/>
    </row>
    <row r="53" spans="1:11" ht="20.100000000000001" hidden="1" customHeight="1">
      <c r="A53" s="22" t="s">
        <v>16</v>
      </c>
      <c r="B53" s="3">
        <v>2552.8000000000002</v>
      </c>
      <c r="C53" s="3">
        <v>415</v>
      </c>
      <c r="D53" s="3"/>
      <c r="E53" s="3">
        <v>4369.62</v>
      </c>
      <c r="F53" s="3">
        <v>1245</v>
      </c>
      <c r="G53" s="3">
        <f t="shared" si="12"/>
        <v>-3124.62</v>
      </c>
      <c r="H53" s="12">
        <f t="shared" si="13"/>
        <v>3.5097349397590363</v>
      </c>
      <c r="I53" s="3"/>
      <c r="J53" s="3">
        <v>5000</v>
      </c>
      <c r="K53" s="13">
        <f t="shared" ref="K53:K67" si="15">+E53/J53</f>
        <v>0.87392399999999992</v>
      </c>
    </row>
    <row r="54" spans="1:11" ht="20.100000000000001" hidden="1" customHeight="1">
      <c r="A54" s="22" t="s">
        <v>17</v>
      </c>
      <c r="B54" s="3">
        <v>32396.15</v>
      </c>
      <c r="C54" s="3">
        <v>415</v>
      </c>
      <c r="D54" s="3"/>
      <c r="E54" s="3">
        <v>112942</v>
      </c>
      <c r="F54" s="3">
        <v>32495</v>
      </c>
      <c r="G54" s="3">
        <f t="shared" si="12"/>
        <v>-80447</v>
      </c>
      <c r="H54" s="12">
        <f t="shared" si="13"/>
        <v>3.4756731804893062</v>
      </c>
      <c r="I54" s="3"/>
      <c r="J54" s="3">
        <v>115000</v>
      </c>
      <c r="K54" s="13">
        <f t="shared" si="15"/>
        <v>0.98210434782608691</v>
      </c>
    </row>
    <row r="55" spans="1:11" ht="20.100000000000001" hidden="1" customHeight="1">
      <c r="A55" s="22" t="s">
        <v>18</v>
      </c>
      <c r="B55" s="3">
        <v>525</v>
      </c>
      <c r="C55" s="3">
        <v>1250</v>
      </c>
      <c r="D55" s="3"/>
      <c r="E55" s="3">
        <v>2578.2399999999998</v>
      </c>
      <c r="F55" s="3">
        <v>3750</v>
      </c>
      <c r="G55" s="3">
        <f t="shared" si="12"/>
        <v>1171.7600000000002</v>
      </c>
      <c r="H55" s="12">
        <f t="shared" si="13"/>
        <v>0.68753066666666662</v>
      </c>
      <c r="I55" s="3"/>
      <c r="J55" s="3">
        <v>15000</v>
      </c>
      <c r="K55" s="13">
        <f t="shared" si="15"/>
        <v>0.17188266666666666</v>
      </c>
    </row>
    <row r="56" spans="1:11" ht="20.100000000000001" hidden="1" customHeight="1">
      <c r="A56" s="22" t="s">
        <v>19</v>
      </c>
      <c r="B56" s="3">
        <v>0</v>
      </c>
      <c r="C56" s="3">
        <v>0</v>
      </c>
      <c r="D56" s="3"/>
      <c r="E56" s="3">
        <v>0</v>
      </c>
      <c r="F56" s="3">
        <v>250</v>
      </c>
      <c r="G56" s="3">
        <f t="shared" si="12"/>
        <v>250</v>
      </c>
      <c r="H56" s="12">
        <f t="shared" si="13"/>
        <v>0</v>
      </c>
      <c r="I56" s="3"/>
      <c r="J56" s="3">
        <v>1000</v>
      </c>
      <c r="K56" s="13">
        <f t="shared" si="15"/>
        <v>0</v>
      </c>
    </row>
    <row r="57" spans="1:11" ht="20.100000000000001" hidden="1" customHeight="1">
      <c r="A57" s="22" t="s">
        <v>20</v>
      </c>
      <c r="B57" s="3">
        <v>-35.78</v>
      </c>
      <c r="C57" s="3">
        <v>334</v>
      </c>
      <c r="D57" s="3"/>
      <c r="E57" s="3">
        <v>213.84</v>
      </c>
      <c r="F57" s="3">
        <v>1000</v>
      </c>
      <c r="G57" s="3">
        <f t="shared" si="12"/>
        <v>786.16</v>
      </c>
      <c r="H57" s="12">
        <f t="shared" si="13"/>
        <v>0.21384</v>
      </c>
      <c r="I57" s="3"/>
      <c r="J57" s="3">
        <v>4000</v>
      </c>
      <c r="K57" s="13">
        <f t="shared" si="15"/>
        <v>5.3460000000000001E-2</v>
      </c>
    </row>
    <row r="58" spans="1:11" ht="20.100000000000001" hidden="1" customHeight="1">
      <c r="A58" s="22" t="s">
        <v>21</v>
      </c>
      <c r="B58" s="3">
        <v>2002.98</v>
      </c>
      <c r="C58" s="3">
        <v>5500</v>
      </c>
      <c r="D58" s="3"/>
      <c r="E58" s="3">
        <v>16250.39</v>
      </c>
      <c r="F58" s="3">
        <v>16500</v>
      </c>
      <c r="G58" s="3">
        <f t="shared" si="12"/>
        <v>249.61000000000058</v>
      </c>
      <c r="H58" s="12">
        <f t="shared" si="13"/>
        <v>0.9848721212121212</v>
      </c>
      <c r="I58" s="3"/>
      <c r="J58" s="3">
        <v>66000</v>
      </c>
      <c r="K58" s="13">
        <f t="shared" si="15"/>
        <v>0.2462180303030303</v>
      </c>
    </row>
    <row r="59" spans="1:11" ht="20.100000000000001" hidden="1" customHeight="1">
      <c r="A59" s="22" t="s">
        <v>22</v>
      </c>
      <c r="B59" s="3">
        <v>63.97</v>
      </c>
      <c r="C59" s="3">
        <v>5830</v>
      </c>
      <c r="D59" s="3"/>
      <c r="E59" s="3">
        <v>20488.54</v>
      </c>
      <c r="F59" s="3">
        <v>17500</v>
      </c>
      <c r="G59" s="3">
        <f t="shared" si="12"/>
        <v>-2988.5400000000009</v>
      </c>
      <c r="H59" s="12">
        <f t="shared" si="13"/>
        <v>1.1707737142857144</v>
      </c>
      <c r="I59" s="3"/>
      <c r="J59" s="3">
        <v>70000</v>
      </c>
      <c r="K59" s="13">
        <f t="shared" si="15"/>
        <v>0.2926934285714286</v>
      </c>
    </row>
    <row r="60" spans="1:11" ht="20.100000000000001" hidden="1" customHeight="1">
      <c r="A60" s="22" t="s">
        <v>23</v>
      </c>
      <c r="B60" s="3">
        <v>327.27</v>
      </c>
      <c r="C60" s="3">
        <v>417</v>
      </c>
      <c r="D60" s="3"/>
      <c r="E60" s="3">
        <v>1415.33</v>
      </c>
      <c r="F60" s="3">
        <v>1249</v>
      </c>
      <c r="G60" s="3">
        <f t="shared" si="12"/>
        <v>-166.32999999999993</v>
      </c>
      <c r="H60" s="12">
        <f t="shared" si="13"/>
        <v>1.1331705364291433</v>
      </c>
      <c r="I60" s="3"/>
      <c r="J60" s="3">
        <v>5000</v>
      </c>
      <c r="K60" s="13">
        <f t="shared" si="15"/>
        <v>0.28306599999999998</v>
      </c>
    </row>
    <row r="61" spans="1:11" ht="20.100000000000001" hidden="1" customHeight="1">
      <c r="A61" s="22" t="s">
        <v>24</v>
      </c>
      <c r="B61" s="3">
        <v>415</v>
      </c>
      <c r="C61" s="3">
        <v>584</v>
      </c>
      <c r="D61" s="3"/>
      <c r="E61" s="3">
        <v>1616.94</v>
      </c>
      <c r="F61" s="3">
        <v>1749</v>
      </c>
      <c r="G61" s="3">
        <f t="shared" si="12"/>
        <v>132.05999999999995</v>
      </c>
      <c r="H61" s="12">
        <f t="shared" si="13"/>
        <v>0.92449399656946829</v>
      </c>
      <c r="I61" s="3"/>
      <c r="J61" s="3">
        <v>7000</v>
      </c>
      <c r="K61" s="13">
        <f t="shared" si="15"/>
        <v>0.23099142857142857</v>
      </c>
    </row>
    <row r="62" spans="1:11" ht="20.100000000000001" hidden="1" customHeight="1">
      <c r="A62" s="22" t="s">
        <v>25</v>
      </c>
      <c r="B62" s="3">
        <v>12175.58</v>
      </c>
      <c r="C62" s="3">
        <v>4167</v>
      </c>
      <c r="D62" s="3"/>
      <c r="E62" s="3">
        <v>35982.81</v>
      </c>
      <c r="F62" s="3">
        <v>12500</v>
      </c>
      <c r="G62" s="3">
        <f t="shared" si="12"/>
        <v>-23482.809999999998</v>
      </c>
      <c r="H62" s="12">
        <f t="shared" si="13"/>
        <v>2.8786247999999999</v>
      </c>
      <c r="I62" s="3"/>
      <c r="J62" s="3">
        <v>50000</v>
      </c>
      <c r="K62" s="13">
        <f t="shared" si="15"/>
        <v>0.71965619999999997</v>
      </c>
    </row>
    <row r="63" spans="1:11" ht="20.100000000000001" hidden="1" customHeight="1">
      <c r="A63" s="22" t="s">
        <v>26</v>
      </c>
      <c r="B63" s="3">
        <v>8.15</v>
      </c>
      <c r="C63" s="3">
        <v>1250</v>
      </c>
      <c r="D63" s="3"/>
      <c r="E63" s="3">
        <v>6277.4</v>
      </c>
      <c r="F63" s="3">
        <v>3750</v>
      </c>
      <c r="G63" s="3">
        <f t="shared" si="12"/>
        <v>-2527.3999999999996</v>
      </c>
      <c r="H63" s="12">
        <f t="shared" si="13"/>
        <v>1.6739733333333333</v>
      </c>
      <c r="I63" s="3"/>
      <c r="J63" s="3">
        <v>15000</v>
      </c>
      <c r="K63" s="13">
        <f t="shared" si="15"/>
        <v>0.41849333333333333</v>
      </c>
    </row>
    <row r="64" spans="1:11" ht="20.100000000000001" hidden="1" customHeight="1">
      <c r="A64" s="22" t="s">
        <v>27</v>
      </c>
      <c r="B64" s="3">
        <v>22071.52</v>
      </c>
      <c r="C64" s="3">
        <v>5834</v>
      </c>
      <c r="D64" s="3"/>
      <c r="E64" s="3">
        <v>41792.089999999997</v>
      </c>
      <c r="F64" s="3">
        <v>16250</v>
      </c>
      <c r="G64" s="3">
        <f t="shared" si="12"/>
        <v>-25542.089999999997</v>
      </c>
      <c r="H64" s="12">
        <f t="shared" si="13"/>
        <v>2.5718209230769227</v>
      </c>
      <c r="I64" s="3"/>
      <c r="J64" s="3">
        <v>70000</v>
      </c>
      <c r="K64" s="13">
        <f t="shared" si="15"/>
        <v>0.59702985714285706</v>
      </c>
    </row>
    <row r="65" spans="1:11" ht="20.100000000000001" hidden="1" customHeight="1">
      <c r="A65" s="22" t="s">
        <v>28</v>
      </c>
      <c r="B65" s="3">
        <v>2642.67</v>
      </c>
      <c r="C65" s="3">
        <v>3167</v>
      </c>
      <c r="D65" s="3"/>
      <c r="E65" s="3">
        <v>14500.63</v>
      </c>
      <c r="F65" s="3">
        <v>8749</v>
      </c>
      <c r="G65" s="3">
        <f t="shared" si="12"/>
        <v>-5751.6299999999992</v>
      </c>
      <c r="H65" s="12">
        <f t="shared" si="13"/>
        <v>1.6574042747742599</v>
      </c>
      <c r="I65" s="3"/>
      <c r="J65" s="3">
        <v>38000</v>
      </c>
      <c r="K65" s="13">
        <f t="shared" si="15"/>
        <v>0.38159552631578947</v>
      </c>
    </row>
    <row r="66" spans="1:11" ht="20.100000000000001" customHeight="1">
      <c r="A66" s="21" t="s">
        <v>29</v>
      </c>
      <c r="B66" s="4">
        <f>SUM(B67:B71)</f>
        <v>5411.51</v>
      </c>
      <c r="C66" s="4">
        <f>SUM(C67:C71)</f>
        <v>8126</v>
      </c>
      <c r="D66" s="4"/>
      <c r="E66" s="4">
        <f t="shared" ref="E66:J66" si="16">SUM(E67:E71)</f>
        <v>35276.86</v>
      </c>
      <c r="F66" s="4">
        <f t="shared" si="16"/>
        <v>24425</v>
      </c>
      <c r="G66" s="4">
        <f>+F66-E66</f>
        <v>-10851.86</v>
      </c>
      <c r="H66" s="15">
        <f>+E66/F66</f>
        <v>1.444293142272262</v>
      </c>
      <c r="I66" s="4"/>
      <c r="J66" s="4">
        <f t="shared" si="16"/>
        <v>97500</v>
      </c>
      <c r="K66" s="16">
        <f t="shared" si="15"/>
        <v>0.3618139487179487</v>
      </c>
    </row>
    <row r="67" spans="1:11" ht="20.100000000000001" hidden="1" customHeight="1">
      <c r="A67" s="22" t="s">
        <v>30</v>
      </c>
      <c r="B67" s="3">
        <v>95.1</v>
      </c>
      <c r="C67" s="3">
        <v>625</v>
      </c>
      <c r="D67" s="3"/>
      <c r="E67" s="3">
        <v>398.81</v>
      </c>
      <c r="F67" s="3">
        <v>1875</v>
      </c>
      <c r="G67" s="3">
        <f t="shared" ref="G67:G71" si="17">+F67-E67</f>
        <v>1476.19</v>
      </c>
      <c r="H67" s="12">
        <f t="shared" ref="H67:H73" si="18">+E67/F67</f>
        <v>0.21269866666666667</v>
      </c>
      <c r="I67" s="3"/>
      <c r="J67" s="3">
        <v>7500</v>
      </c>
      <c r="K67" s="13">
        <f t="shared" si="15"/>
        <v>5.3174666666666669E-2</v>
      </c>
    </row>
    <row r="68" spans="1:11" ht="20.100000000000001" hidden="1" customHeight="1">
      <c r="A68" s="22" t="s">
        <v>31</v>
      </c>
      <c r="B68" s="3">
        <v>860.58</v>
      </c>
      <c r="C68" s="3">
        <v>0</v>
      </c>
      <c r="D68" s="3"/>
      <c r="E68" s="3">
        <v>3682.45</v>
      </c>
      <c r="F68" s="3">
        <v>0</v>
      </c>
      <c r="G68" s="3">
        <f t="shared" si="17"/>
        <v>-3682.45</v>
      </c>
      <c r="H68" s="12"/>
      <c r="I68" s="3"/>
      <c r="J68" s="3">
        <v>0</v>
      </c>
      <c r="K68" s="13"/>
    </row>
    <row r="69" spans="1:11" ht="20.100000000000001" hidden="1" customHeight="1">
      <c r="A69" s="22" t="s">
        <v>32</v>
      </c>
      <c r="B69" s="3">
        <v>1341.23</v>
      </c>
      <c r="C69" s="3">
        <v>5000</v>
      </c>
      <c r="D69" s="3"/>
      <c r="E69" s="3">
        <v>13007.5</v>
      </c>
      <c r="F69" s="3">
        <v>15000</v>
      </c>
      <c r="G69" s="3">
        <f t="shared" si="17"/>
        <v>1992.5</v>
      </c>
      <c r="H69" s="12">
        <f t="shared" si="18"/>
        <v>0.86716666666666664</v>
      </c>
      <c r="I69" s="3"/>
      <c r="J69" s="3">
        <v>60000</v>
      </c>
      <c r="K69" s="13">
        <f t="shared" ref="K69:K100" si="19">+E69/J69</f>
        <v>0.21679166666666666</v>
      </c>
    </row>
    <row r="70" spans="1:11" ht="20.100000000000001" hidden="1" customHeight="1">
      <c r="A70" s="22" t="s">
        <v>33</v>
      </c>
      <c r="B70" s="3">
        <v>3077.52</v>
      </c>
      <c r="C70" s="3">
        <v>1667</v>
      </c>
      <c r="D70" s="3"/>
      <c r="E70" s="3">
        <v>5994.46</v>
      </c>
      <c r="F70" s="3">
        <v>5025</v>
      </c>
      <c r="G70" s="3">
        <f t="shared" si="17"/>
        <v>-969.46</v>
      </c>
      <c r="H70" s="12">
        <f t="shared" si="18"/>
        <v>1.1929273631840795</v>
      </c>
      <c r="I70" s="3"/>
      <c r="J70" s="3">
        <v>20000</v>
      </c>
      <c r="K70" s="13">
        <f t="shared" si="19"/>
        <v>0.29972300000000002</v>
      </c>
    </row>
    <row r="71" spans="1:11" ht="20.100000000000001" hidden="1" customHeight="1">
      <c r="A71" s="22" t="s">
        <v>34</v>
      </c>
      <c r="B71" s="3">
        <v>37.08</v>
      </c>
      <c r="C71" s="3">
        <v>834</v>
      </c>
      <c r="D71" s="3"/>
      <c r="E71" s="3">
        <v>12193.64</v>
      </c>
      <c r="F71" s="3">
        <v>2525</v>
      </c>
      <c r="G71" s="3">
        <f t="shared" si="17"/>
        <v>-9668.64</v>
      </c>
      <c r="H71" s="12">
        <f t="shared" si="18"/>
        <v>4.8291643564356432</v>
      </c>
      <c r="I71" s="3"/>
      <c r="J71" s="3">
        <v>10000</v>
      </c>
      <c r="K71" s="13">
        <f t="shared" si="19"/>
        <v>1.2193639999999999</v>
      </c>
    </row>
    <row r="72" spans="1:11" ht="20.100000000000001" customHeight="1">
      <c r="A72" s="30" t="s">
        <v>35</v>
      </c>
      <c r="B72" s="31">
        <f>+B73+B81+B85</f>
        <v>50661.829999999994</v>
      </c>
      <c r="C72" s="31">
        <f>+C73+C81+C85</f>
        <v>50619</v>
      </c>
      <c r="D72" s="31"/>
      <c r="E72" s="31">
        <f t="shared" ref="E72:F72" si="20">+E73+E81+E85</f>
        <v>180379.96</v>
      </c>
      <c r="F72" s="31">
        <f t="shared" si="20"/>
        <v>150213</v>
      </c>
      <c r="G72" s="31">
        <f>+F72-E72</f>
        <v>-30166.959999999992</v>
      </c>
      <c r="H72" s="32">
        <f t="shared" si="18"/>
        <v>1.2008278910613595</v>
      </c>
      <c r="I72" s="31"/>
      <c r="J72" s="31">
        <f t="shared" ref="J72" si="21">+J73+J81+J85</f>
        <v>634797</v>
      </c>
      <c r="K72" s="33">
        <f t="shared" si="19"/>
        <v>0.28415376884263788</v>
      </c>
    </row>
    <row r="73" spans="1:11" ht="20.100000000000001" customHeight="1">
      <c r="A73" s="21" t="s">
        <v>36</v>
      </c>
      <c r="B73" s="4">
        <f>SUM(B74:B80)</f>
        <v>42307.399999999994</v>
      </c>
      <c r="C73" s="4">
        <f>SUM(C74:C80)</f>
        <v>42651</v>
      </c>
      <c r="D73" s="4"/>
      <c r="E73" s="4">
        <f t="shared" ref="E73:F73" si="22">SUM(E74:E80)</f>
        <v>156223.25999999998</v>
      </c>
      <c r="F73" s="4">
        <f t="shared" si="22"/>
        <v>127951</v>
      </c>
      <c r="G73" s="4">
        <f>+F73-E73</f>
        <v>-28272.25999999998</v>
      </c>
      <c r="H73" s="15">
        <f t="shared" si="18"/>
        <v>1.2209616181194363</v>
      </c>
      <c r="I73" s="4"/>
      <c r="J73" s="4">
        <f t="shared" ref="J73" si="23">SUM(J74:J80)</f>
        <v>546832</v>
      </c>
      <c r="K73" s="16">
        <f t="shared" si="19"/>
        <v>0.28568785294203702</v>
      </c>
    </row>
    <row r="74" spans="1:11" ht="20.100000000000001" hidden="1" customHeight="1">
      <c r="A74" s="22" t="s">
        <v>37</v>
      </c>
      <c r="B74" s="3">
        <v>31684.35</v>
      </c>
      <c r="C74" s="3">
        <v>31286</v>
      </c>
      <c r="D74" s="3"/>
      <c r="E74" s="3">
        <v>112169.95</v>
      </c>
      <c r="F74" s="3">
        <v>93858</v>
      </c>
      <c r="G74" s="3">
        <f t="shared" ref="G74:G80" si="24">+F74-E74</f>
        <v>-18311.949999999997</v>
      </c>
      <c r="H74" s="12">
        <f t="shared" ref="H74:H80" si="25">+E74/F74</f>
        <v>1.1951027083466512</v>
      </c>
      <c r="I74" s="3"/>
      <c r="J74" s="3">
        <v>406712</v>
      </c>
      <c r="K74" s="13">
        <f t="shared" si="19"/>
        <v>0.27579700131788587</v>
      </c>
    </row>
    <row r="75" spans="1:11" ht="20.100000000000001" hidden="1" customHeight="1">
      <c r="A75" s="22" t="s">
        <v>38</v>
      </c>
      <c r="B75" s="3">
        <v>530.25</v>
      </c>
      <c r="C75" s="3">
        <v>665</v>
      </c>
      <c r="D75" s="3"/>
      <c r="E75" s="3">
        <v>3817.73</v>
      </c>
      <c r="F75" s="3">
        <v>1995</v>
      </c>
      <c r="G75" s="3">
        <f t="shared" si="24"/>
        <v>-1822.73</v>
      </c>
      <c r="H75" s="12">
        <f t="shared" si="25"/>
        <v>1.9136491228070176</v>
      </c>
      <c r="I75" s="3"/>
      <c r="J75" s="3">
        <v>8650</v>
      </c>
      <c r="K75" s="13">
        <f t="shared" si="19"/>
        <v>0.44135606936416183</v>
      </c>
    </row>
    <row r="76" spans="1:11" ht="20.100000000000001" hidden="1" customHeight="1">
      <c r="A76" s="22" t="s">
        <v>39</v>
      </c>
      <c r="B76" s="3">
        <v>2789.78</v>
      </c>
      <c r="C76" s="3">
        <v>2700</v>
      </c>
      <c r="D76" s="3"/>
      <c r="E76" s="3">
        <v>9660.51</v>
      </c>
      <c r="F76" s="3">
        <v>8100</v>
      </c>
      <c r="G76" s="3">
        <f t="shared" si="24"/>
        <v>-1560.5100000000002</v>
      </c>
      <c r="H76" s="12">
        <f t="shared" si="25"/>
        <v>1.1926555555555556</v>
      </c>
      <c r="I76" s="3"/>
      <c r="J76" s="3">
        <v>35098</v>
      </c>
      <c r="K76" s="13">
        <f t="shared" si="19"/>
        <v>0.27524388854065757</v>
      </c>
    </row>
    <row r="77" spans="1:11" ht="20.100000000000001" hidden="1" customHeight="1">
      <c r="A77" s="22" t="s">
        <v>40</v>
      </c>
      <c r="B77" s="3">
        <v>6909.24</v>
      </c>
      <c r="C77" s="3">
        <v>7576</v>
      </c>
      <c r="D77" s="3"/>
      <c r="E77" s="3">
        <v>29083.65</v>
      </c>
      <c r="F77" s="3">
        <v>22728</v>
      </c>
      <c r="G77" s="3">
        <f t="shared" si="24"/>
        <v>-6355.6500000000015</v>
      </c>
      <c r="H77" s="12">
        <f t="shared" si="25"/>
        <v>1.279639651531151</v>
      </c>
      <c r="I77" s="3"/>
      <c r="J77" s="3">
        <v>90912</v>
      </c>
      <c r="K77" s="13">
        <f t="shared" si="19"/>
        <v>0.31990991288278775</v>
      </c>
    </row>
    <row r="78" spans="1:11" ht="20.100000000000001" hidden="1" customHeight="1">
      <c r="A78" s="22" t="s">
        <v>41</v>
      </c>
      <c r="B78" s="3">
        <v>375.82</v>
      </c>
      <c r="C78" s="3">
        <v>340</v>
      </c>
      <c r="D78" s="3"/>
      <c r="E78" s="3">
        <v>1344.58</v>
      </c>
      <c r="F78" s="3">
        <v>1020</v>
      </c>
      <c r="G78" s="3">
        <f t="shared" si="24"/>
        <v>-324.57999999999993</v>
      </c>
      <c r="H78" s="12">
        <f t="shared" si="25"/>
        <v>1.3182156862745098</v>
      </c>
      <c r="I78" s="3"/>
      <c r="J78" s="3">
        <v>4419</v>
      </c>
      <c r="K78" s="13">
        <f t="shared" si="19"/>
        <v>0.30427245983254131</v>
      </c>
    </row>
    <row r="79" spans="1:11" ht="20.100000000000001" hidden="1" customHeight="1">
      <c r="A79" s="22" t="s">
        <v>42</v>
      </c>
      <c r="B79" s="3">
        <v>17.96</v>
      </c>
      <c r="C79" s="3">
        <v>42</v>
      </c>
      <c r="D79" s="3"/>
      <c r="E79" s="3">
        <v>74.760000000000005</v>
      </c>
      <c r="F79" s="3">
        <v>125</v>
      </c>
      <c r="G79" s="3">
        <f t="shared" si="24"/>
        <v>50.239999999999995</v>
      </c>
      <c r="H79" s="12">
        <f t="shared" si="25"/>
        <v>0.59808000000000006</v>
      </c>
      <c r="I79" s="3"/>
      <c r="J79" s="3">
        <v>500</v>
      </c>
      <c r="K79" s="13">
        <f t="shared" si="19"/>
        <v>0.14952000000000001</v>
      </c>
    </row>
    <row r="80" spans="1:11" ht="20.100000000000001" hidden="1" customHeight="1">
      <c r="A80" s="22" t="s">
        <v>43</v>
      </c>
      <c r="B80" s="3">
        <v>0</v>
      </c>
      <c r="C80" s="3">
        <v>42</v>
      </c>
      <c r="D80" s="3"/>
      <c r="E80" s="3">
        <v>72.08</v>
      </c>
      <c r="F80" s="3">
        <v>125</v>
      </c>
      <c r="G80" s="3">
        <f t="shared" si="24"/>
        <v>52.92</v>
      </c>
      <c r="H80" s="12">
        <f t="shared" si="25"/>
        <v>0.57664000000000004</v>
      </c>
      <c r="I80" s="3"/>
      <c r="J80" s="3">
        <v>541</v>
      </c>
      <c r="K80" s="13">
        <f t="shared" si="19"/>
        <v>0.1332347504621072</v>
      </c>
    </row>
    <row r="81" spans="1:13" ht="20.100000000000001" customHeight="1">
      <c r="A81" s="21" t="s">
        <v>47</v>
      </c>
      <c r="B81" s="4">
        <f>SUM(B82:B84)</f>
        <v>1710.75</v>
      </c>
      <c r="C81" s="4">
        <f>SUM(C82:C84)</f>
        <v>1091</v>
      </c>
      <c r="D81" s="4"/>
      <c r="E81" s="4">
        <f t="shared" ref="E81:J81" si="26">SUM(E82:E84)</f>
        <v>2418.16</v>
      </c>
      <c r="F81" s="4">
        <f t="shared" si="26"/>
        <v>1638</v>
      </c>
      <c r="G81" s="4">
        <f>+F81-E81</f>
        <v>-780.15999999999985</v>
      </c>
      <c r="H81" s="15">
        <f>+E81/F81</f>
        <v>1.4762881562881562</v>
      </c>
      <c r="I81" s="4"/>
      <c r="J81" s="4">
        <f t="shared" si="26"/>
        <v>5465</v>
      </c>
      <c r="K81" s="16">
        <f t="shared" si="19"/>
        <v>0.4424812442817932</v>
      </c>
    </row>
    <row r="82" spans="1:13" ht="20.100000000000001" hidden="1" customHeight="1">
      <c r="A82" s="22" t="s">
        <v>48</v>
      </c>
      <c r="B82" s="3">
        <v>1600.55</v>
      </c>
      <c r="C82" s="3">
        <v>1000</v>
      </c>
      <c r="D82" s="3"/>
      <c r="E82" s="3">
        <v>2250.29</v>
      </c>
      <c r="F82" s="3">
        <v>1500</v>
      </c>
      <c r="G82" s="3">
        <f t="shared" ref="G82:G84" si="27">+F82-E82</f>
        <v>-750.29</v>
      </c>
      <c r="H82" s="12">
        <f t="shared" ref="H82:H84" si="28">+E82/F82</f>
        <v>1.5001933333333333</v>
      </c>
      <c r="I82" s="3"/>
      <c r="J82" s="3">
        <v>5000</v>
      </c>
      <c r="K82" s="13">
        <f t="shared" si="19"/>
        <v>0.45005800000000001</v>
      </c>
    </row>
    <row r="83" spans="1:13" ht="20.100000000000001" hidden="1" customHeight="1">
      <c r="A83" s="22" t="s">
        <v>49</v>
      </c>
      <c r="B83" s="3">
        <v>110.2</v>
      </c>
      <c r="C83" s="3">
        <v>90</v>
      </c>
      <c r="D83" s="3"/>
      <c r="E83" s="3">
        <v>166.97</v>
      </c>
      <c r="F83" s="3">
        <v>135</v>
      </c>
      <c r="G83" s="3">
        <f t="shared" si="27"/>
        <v>-31.97</v>
      </c>
      <c r="H83" s="12">
        <f t="shared" si="28"/>
        <v>1.2368148148148148</v>
      </c>
      <c r="I83" s="3"/>
      <c r="J83" s="3">
        <v>450</v>
      </c>
      <c r="K83" s="13">
        <f t="shared" si="19"/>
        <v>0.37104444444444445</v>
      </c>
    </row>
    <row r="84" spans="1:13" ht="20.100000000000001" hidden="1" customHeight="1">
      <c r="A84" s="22" t="s">
        <v>50</v>
      </c>
      <c r="B84" s="3">
        <v>0</v>
      </c>
      <c r="C84" s="3">
        <v>1</v>
      </c>
      <c r="D84" s="3"/>
      <c r="E84" s="3">
        <v>0.9</v>
      </c>
      <c r="F84" s="3">
        <v>3</v>
      </c>
      <c r="G84" s="3">
        <f t="shared" si="27"/>
        <v>2.1</v>
      </c>
      <c r="H84" s="12">
        <f t="shared" si="28"/>
        <v>0.3</v>
      </c>
      <c r="I84" s="3"/>
      <c r="J84" s="3">
        <v>15</v>
      </c>
      <c r="K84" s="13">
        <f t="shared" si="19"/>
        <v>6.0000000000000005E-2</v>
      </c>
    </row>
    <row r="85" spans="1:13" ht="20.100000000000001" customHeight="1">
      <c r="A85" s="21" t="s">
        <v>29</v>
      </c>
      <c r="B85" s="4">
        <f>SUM(B86:B88)</f>
        <v>6643.68</v>
      </c>
      <c r="C85" s="4">
        <f>SUM(C86:C88)</f>
        <v>6877</v>
      </c>
      <c r="D85" s="4"/>
      <c r="E85" s="4">
        <f t="shared" ref="E85:J85" si="29">SUM(E86:E88)</f>
        <v>21738.539999999997</v>
      </c>
      <c r="F85" s="4">
        <f t="shared" si="29"/>
        <v>20624</v>
      </c>
      <c r="G85" s="4">
        <f>+F85-E85</f>
        <v>-1114.5399999999972</v>
      </c>
      <c r="H85" s="15">
        <f>+E85/F85</f>
        <v>1.054040923196276</v>
      </c>
      <c r="I85" s="4"/>
      <c r="J85" s="4">
        <f t="shared" si="29"/>
        <v>82500</v>
      </c>
      <c r="K85" s="16">
        <f t="shared" si="19"/>
        <v>0.26349745454545453</v>
      </c>
    </row>
    <row r="86" spans="1:13" ht="20.100000000000001" hidden="1" customHeight="1">
      <c r="A86" s="22" t="s">
        <v>44</v>
      </c>
      <c r="B86" s="3">
        <v>5974.51</v>
      </c>
      <c r="C86" s="3">
        <v>5835</v>
      </c>
      <c r="D86" s="3"/>
      <c r="E86" s="3">
        <v>18932.689999999999</v>
      </c>
      <c r="F86" s="3">
        <v>17500</v>
      </c>
      <c r="G86" s="3">
        <f t="shared" ref="G86:G88" si="30">+F86-E86</f>
        <v>-1432.6899999999987</v>
      </c>
      <c r="H86" s="12">
        <f t="shared" ref="H86:H88" si="31">+E86/F86</f>
        <v>1.0818679999999998</v>
      </c>
      <c r="I86" s="3"/>
      <c r="J86" s="3">
        <v>70000</v>
      </c>
      <c r="K86" s="13">
        <f t="shared" si="19"/>
        <v>0.27046699999999996</v>
      </c>
    </row>
    <row r="87" spans="1:13" ht="20.100000000000001" hidden="1" customHeight="1">
      <c r="A87" s="22" t="s">
        <v>45</v>
      </c>
      <c r="B87" s="3">
        <v>0</v>
      </c>
      <c r="C87" s="3">
        <v>625</v>
      </c>
      <c r="D87" s="3"/>
      <c r="E87" s="3">
        <v>0</v>
      </c>
      <c r="F87" s="3">
        <v>1875</v>
      </c>
      <c r="G87" s="3">
        <f t="shared" si="30"/>
        <v>1875</v>
      </c>
      <c r="H87" s="12">
        <f t="shared" si="31"/>
        <v>0</v>
      </c>
      <c r="I87" s="3"/>
      <c r="J87" s="3">
        <v>7500</v>
      </c>
      <c r="K87" s="13">
        <f t="shared" si="19"/>
        <v>0</v>
      </c>
    </row>
    <row r="88" spans="1:13" ht="20.100000000000001" hidden="1" customHeight="1">
      <c r="A88" s="22" t="s">
        <v>46</v>
      </c>
      <c r="B88" s="3">
        <v>669.17</v>
      </c>
      <c r="C88" s="3">
        <v>417</v>
      </c>
      <c r="D88" s="3"/>
      <c r="E88" s="3">
        <v>2805.85</v>
      </c>
      <c r="F88" s="3">
        <v>1249</v>
      </c>
      <c r="G88" s="3">
        <f t="shared" si="30"/>
        <v>-1556.85</v>
      </c>
      <c r="H88" s="12">
        <f t="shared" si="31"/>
        <v>2.2464771817453961</v>
      </c>
      <c r="I88" s="3"/>
      <c r="J88" s="3">
        <v>5000</v>
      </c>
      <c r="K88" s="13">
        <f t="shared" si="19"/>
        <v>0.56116999999999995</v>
      </c>
    </row>
    <row r="89" spans="1:13" ht="20.100000000000001" customHeight="1">
      <c r="A89" s="30" t="s">
        <v>51</v>
      </c>
      <c r="B89" s="31">
        <f>+B90+B101+B109+B115</f>
        <v>277028.88999999996</v>
      </c>
      <c r="C89" s="31">
        <f>+C90+C101+C109+C115</f>
        <v>284135</v>
      </c>
      <c r="D89" s="31"/>
      <c r="E89" s="31">
        <f>+E90+E101+E109+E115</f>
        <v>973689.15</v>
      </c>
      <c r="F89" s="31">
        <f>+F90+F101+F109+F115</f>
        <v>817512</v>
      </c>
      <c r="G89" s="31">
        <f>+F89-E89</f>
        <v>-156177.15000000002</v>
      </c>
      <c r="H89" s="32">
        <f>+E89/F89</f>
        <v>1.1910395810703696</v>
      </c>
      <c r="I89" s="31"/>
      <c r="J89" s="31">
        <f>+J90+J101+J109+J115</f>
        <v>3239211</v>
      </c>
      <c r="K89" s="33">
        <f t="shared" si="19"/>
        <v>0.30059454293036175</v>
      </c>
    </row>
    <row r="90" spans="1:13" ht="20.100000000000001" customHeight="1">
      <c r="A90" s="21" t="s">
        <v>154</v>
      </c>
      <c r="B90" s="4">
        <f>SUM(B91:B100)</f>
        <v>175243.18</v>
      </c>
      <c r="C90" s="4">
        <f>SUM(C91:C100)</f>
        <v>182560</v>
      </c>
      <c r="D90" s="4"/>
      <c r="E90" s="4">
        <f>SUM(E91:E100)</f>
        <v>631082.63</v>
      </c>
      <c r="F90" s="4">
        <f>SUM(F91:F100)</f>
        <v>530354</v>
      </c>
      <c r="G90" s="4">
        <f>+F90-E90</f>
        <v>-100728.63</v>
      </c>
      <c r="H90" s="15">
        <f>+E90/F90</f>
        <v>1.1899271618579288</v>
      </c>
      <c r="I90" s="4"/>
      <c r="J90" s="4">
        <f>SUM(J91:J100)</f>
        <v>2198569</v>
      </c>
      <c r="K90" s="16">
        <f t="shared" si="19"/>
        <v>0.28704244897476494</v>
      </c>
      <c r="M90" t="s">
        <v>199</v>
      </c>
    </row>
    <row r="91" spans="1:13" ht="20.100000000000001" hidden="1" customHeight="1">
      <c r="A91" s="22" t="s">
        <v>60</v>
      </c>
      <c r="B91" s="3">
        <v>82326.8</v>
      </c>
      <c r="C91" s="3">
        <v>86346</v>
      </c>
      <c r="D91" s="3"/>
      <c r="E91" s="3">
        <v>296178.7</v>
      </c>
      <c r="F91" s="3">
        <v>259038</v>
      </c>
      <c r="G91" s="3">
        <f t="shared" ref="G91:G100" si="32">+F91-E91</f>
        <v>-37140.700000000012</v>
      </c>
      <c r="H91" s="12">
        <f t="shared" ref="H91:H100" si="33">+E91/F91</f>
        <v>1.1433793497479134</v>
      </c>
      <c r="I91" s="3"/>
      <c r="J91" s="3">
        <v>1122499</v>
      </c>
      <c r="K91" s="13">
        <f t="shared" si="19"/>
        <v>0.26385653795682668</v>
      </c>
    </row>
    <row r="92" spans="1:13" ht="20.100000000000001" hidden="1" customHeight="1">
      <c r="A92" s="22" t="s">
        <v>61</v>
      </c>
      <c r="B92" s="3">
        <v>19928.830000000002</v>
      </c>
      <c r="C92" s="3">
        <v>11605</v>
      </c>
      <c r="D92" s="3"/>
      <c r="E92" s="3">
        <v>63493.54</v>
      </c>
      <c r="F92" s="3">
        <v>34815</v>
      </c>
      <c r="G92" s="3">
        <f t="shared" si="32"/>
        <v>-28678.54</v>
      </c>
      <c r="H92" s="12">
        <f t="shared" si="33"/>
        <v>1.823740916271722</v>
      </c>
      <c r="I92" s="3"/>
      <c r="J92" s="3">
        <v>150872</v>
      </c>
      <c r="K92" s="13">
        <f t="shared" si="19"/>
        <v>0.42084376159923642</v>
      </c>
    </row>
    <row r="93" spans="1:13" ht="20.100000000000001" hidden="1" customHeight="1">
      <c r="A93" s="22" t="s">
        <v>62</v>
      </c>
      <c r="B93" s="3">
        <v>6160</v>
      </c>
      <c r="C93" s="3">
        <v>12832</v>
      </c>
      <c r="D93" s="3"/>
      <c r="E93" s="3">
        <v>14620</v>
      </c>
      <c r="F93" s="3">
        <v>25664</v>
      </c>
      <c r="G93" s="3">
        <f t="shared" si="32"/>
        <v>11044</v>
      </c>
      <c r="H93" s="12">
        <f t="shared" si="33"/>
        <v>0.56966957605985036</v>
      </c>
      <c r="I93" s="3"/>
      <c r="J93" s="3">
        <v>80200</v>
      </c>
      <c r="K93" s="13">
        <f t="shared" si="19"/>
        <v>0.18229426433915211</v>
      </c>
    </row>
    <row r="94" spans="1:13" ht="20.100000000000001" hidden="1" customHeight="1">
      <c r="A94" s="22" t="s">
        <v>63</v>
      </c>
      <c r="B94" s="3">
        <v>9425</v>
      </c>
      <c r="C94" s="3">
        <v>12680</v>
      </c>
      <c r="D94" s="3"/>
      <c r="E94" s="3">
        <v>13325</v>
      </c>
      <c r="F94" s="3">
        <v>25360</v>
      </c>
      <c r="G94" s="3">
        <f t="shared" si="32"/>
        <v>12035</v>
      </c>
      <c r="H94" s="12">
        <f t="shared" si="33"/>
        <v>0.52543375394321767</v>
      </c>
      <c r="I94" s="3"/>
      <c r="J94" s="3">
        <v>79250</v>
      </c>
      <c r="K94" s="13">
        <f t="shared" si="19"/>
        <v>0.16813880126182965</v>
      </c>
    </row>
    <row r="95" spans="1:13" ht="20.100000000000001" hidden="1" customHeight="1">
      <c r="A95" s="22" t="s">
        <v>64</v>
      </c>
      <c r="B95" s="3">
        <v>1914.94</v>
      </c>
      <c r="C95" s="3">
        <v>1250</v>
      </c>
      <c r="D95" s="3"/>
      <c r="E95" s="3">
        <v>6823.65</v>
      </c>
      <c r="F95" s="3">
        <v>3750</v>
      </c>
      <c r="G95" s="3">
        <f t="shared" si="32"/>
        <v>-3073.6499999999996</v>
      </c>
      <c r="H95" s="12">
        <f t="shared" si="33"/>
        <v>1.8196399999999999</v>
      </c>
      <c r="I95" s="3"/>
      <c r="J95" s="3">
        <v>15000</v>
      </c>
      <c r="K95" s="13">
        <f t="shared" si="19"/>
        <v>0.45490999999999998</v>
      </c>
    </row>
    <row r="96" spans="1:13" ht="20.100000000000001" hidden="1" customHeight="1">
      <c r="A96" s="22" t="s">
        <v>65</v>
      </c>
      <c r="B96" s="3">
        <v>10368.81</v>
      </c>
      <c r="C96" s="3">
        <v>9395</v>
      </c>
      <c r="D96" s="3"/>
      <c r="E96" s="3">
        <v>32420.61</v>
      </c>
      <c r="F96" s="3">
        <v>28184</v>
      </c>
      <c r="G96" s="3">
        <f t="shared" si="32"/>
        <v>-4236.6100000000006</v>
      </c>
      <c r="H96" s="12">
        <f t="shared" si="33"/>
        <v>1.1503196849276185</v>
      </c>
      <c r="I96" s="3"/>
      <c r="J96" s="3">
        <v>122131</v>
      </c>
      <c r="K96" s="13">
        <f t="shared" si="19"/>
        <v>0.26545766431127232</v>
      </c>
    </row>
    <row r="97" spans="1:14" ht="20.100000000000001" hidden="1" customHeight="1">
      <c r="A97" s="22" t="s">
        <v>66</v>
      </c>
      <c r="B97" s="3">
        <v>29990.2</v>
      </c>
      <c r="C97" s="3">
        <v>28962</v>
      </c>
      <c r="D97" s="3"/>
      <c r="E97" s="3">
        <v>124404.4</v>
      </c>
      <c r="F97" s="3">
        <v>94125</v>
      </c>
      <c r="G97" s="3">
        <f t="shared" si="32"/>
        <v>-30279.399999999994</v>
      </c>
      <c r="H97" s="12">
        <f t="shared" si="33"/>
        <v>1.321693492695883</v>
      </c>
      <c r="I97" s="3"/>
      <c r="J97" s="3">
        <v>376502</v>
      </c>
      <c r="K97" s="13">
        <f t="shared" si="19"/>
        <v>0.33042161794625258</v>
      </c>
      <c r="M97" s="23"/>
      <c r="N97" s="23"/>
    </row>
    <row r="98" spans="1:14" ht="20.100000000000001" hidden="1" customHeight="1">
      <c r="A98" s="22" t="s">
        <v>67</v>
      </c>
      <c r="B98" s="3">
        <v>12321.33</v>
      </c>
      <c r="C98" s="3">
        <v>14442</v>
      </c>
      <c r="D98" s="3"/>
      <c r="E98" s="3">
        <v>62399.24</v>
      </c>
      <c r="F98" s="3">
        <v>43326</v>
      </c>
      <c r="G98" s="3">
        <f t="shared" si="32"/>
        <v>-19073.239999999998</v>
      </c>
      <c r="H98" s="12">
        <f t="shared" si="33"/>
        <v>1.4402261921248212</v>
      </c>
      <c r="I98" s="3"/>
      <c r="J98" s="3">
        <v>187744</v>
      </c>
      <c r="K98" s="13">
        <f t="shared" si="19"/>
        <v>0.33236343105505367</v>
      </c>
    </row>
    <row r="99" spans="1:14" ht="20.100000000000001" hidden="1" customHeight="1">
      <c r="A99" s="22" t="s">
        <v>68</v>
      </c>
      <c r="B99" s="3">
        <v>2807.27</v>
      </c>
      <c r="C99" s="3">
        <v>1250</v>
      </c>
      <c r="D99" s="3"/>
      <c r="E99" s="3">
        <v>9762.2900000000009</v>
      </c>
      <c r="F99" s="3">
        <v>3750</v>
      </c>
      <c r="G99" s="3">
        <f t="shared" si="32"/>
        <v>-6012.2900000000009</v>
      </c>
      <c r="H99" s="12">
        <f t="shared" si="33"/>
        <v>2.6032773333333337</v>
      </c>
      <c r="I99" s="3"/>
      <c r="J99" s="3">
        <v>15000</v>
      </c>
      <c r="K99" s="13">
        <f t="shared" si="19"/>
        <v>0.65081933333333342</v>
      </c>
    </row>
    <row r="100" spans="1:14" ht="20.100000000000001" hidden="1" customHeight="1">
      <c r="A100" s="22" t="s">
        <v>69</v>
      </c>
      <c r="B100" s="3">
        <v>0</v>
      </c>
      <c r="C100" s="3">
        <v>3798</v>
      </c>
      <c r="D100" s="3"/>
      <c r="E100" s="3">
        <v>7655.2</v>
      </c>
      <c r="F100" s="3">
        <v>12342</v>
      </c>
      <c r="G100" s="3">
        <f t="shared" si="32"/>
        <v>4686.8</v>
      </c>
      <c r="H100" s="12">
        <f t="shared" si="33"/>
        <v>0.62025603629881698</v>
      </c>
      <c r="I100" s="3"/>
      <c r="J100" s="3">
        <v>49371</v>
      </c>
      <c r="K100" s="13">
        <f t="shared" si="19"/>
        <v>0.15505458670069475</v>
      </c>
    </row>
    <row r="101" spans="1:14" ht="20.100000000000001" customHeight="1">
      <c r="A101" s="21" t="s">
        <v>52</v>
      </c>
      <c r="B101" s="4">
        <f>SUM(B102:B108)</f>
        <v>35930.9</v>
      </c>
      <c r="C101" s="4">
        <f>SUM(C102:C108)</f>
        <v>43810</v>
      </c>
      <c r="D101" s="4"/>
      <c r="E101" s="4">
        <f t="shared" ref="E101:J101" si="34">SUM(E102:E108)</f>
        <v>147516.82999999999</v>
      </c>
      <c r="F101" s="4">
        <f t="shared" si="34"/>
        <v>131426</v>
      </c>
      <c r="G101" s="4">
        <f>+F101-E101</f>
        <v>-16090.829999999987</v>
      </c>
      <c r="H101" s="15">
        <f>+E101/F101</f>
        <v>1.1224326236817677</v>
      </c>
      <c r="I101" s="4"/>
      <c r="J101" s="4">
        <f t="shared" si="34"/>
        <v>555977</v>
      </c>
      <c r="K101" s="16">
        <f t="shared" ref="K101:K131" si="35">+E101/J101</f>
        <v>0.2653290154089108</v>
      </c>
    </row>
    <row r="102" spans="1:14" ht="20.100000000000001" hidden="1" customHeight="1">
      <c r="A102" s="22" t="s">
        <v>53</v>
      </c>
      <c r="B102" s="3">
        <v>21950.28</v>
      </c>
      <c r="C102" s="3">
        <v>23889</v>
      </c>
      <c r="D102" s="3"/>
      <c r="E102" s="3">
        <v>86378.36</v>
      </c>
      <c r="F102" s="3">
        <v>71665</v>
      </c>
      <c r="G102" s="3">
        <f t="shared" ref="G102:G108" si="36">+F102-E102</f>
        <v>-14713.36</v>
      </c>
      <c r="H102" s="12">
        <f t="shared" ref="H102:H108" si="37">+E102/F102</f>
        <v>1.2053074722667969</v>
      </c>
      <c r="I102" s="3"/>
      <c r="J102" s="3">
        <v>310549</v>
      </c>
      <c r="K102" s="13">
        <f t="shared" si="35"/>
        <v>0.27814728110539721</v>
      </c>
    </row>
    <row r="103" spans="1:14" ht="20.100000000000001" hidden="1" customHeight="1">
      <c r="A103" s="22" t="s">
        <v>54</v>
      </c>
      <c r="B103" s="3">
        <v>2379.06</v>
      </c>
      <c r="C103" s="3">
        <v>3427</v>
      </c>
      <c r="D103" s="3"/>
      <c r="E103" s="3">
        <v>10296.01</v>
      </c>
      <c r="F103" s="3">
        <v>10281</v>
      </c>
      <c r="G103" s="3">
        <f t="shared" si="36"/>
        <v>-15.010000000000218</v>
      </c>
      <c r="H103" s="12">
        <f t="shared" si="37"/>
        <v>1.0014599747106312</v>
      </c>
      <c r="I103" s="3"/>
      <c r="J103" s="3">
        <v>44549</v>
      </c>
      <c r="K103" s="13">
        <f t="shared" si="35"/>
        <v>0.23111652337875149</v>
      </c>
    </row>
    <row r="104" spans="1:14" ht="20.100000000000001" hidden="1" customHeight="1">
      <c r="A104" s="22" t="s">
        <v>55</v>
      </c>
      <c r="B104" s="3">
        <v>2106.6</v>
      </c>
      <c r="C104" s="3">
        <v>2308</v>
      </c>
      <c r="D104" s="3"/>
      <c r="E104" s="3">
        <v>7950.78</v>
      </c>
      <c r="F104" s="3">
        <v>6924</v>
      </c>
      <c r="G104" s="3">
        <f t="shared" si="36"/>
        <v>-1026.7799999999997</v>
      </c>
      <c r="H104" s="12">
        <f t="shared" si="37"/>
        <v>1.1482928942807624</v>
      </c>
      <c r="I104" s="3"/>
      <c r="J104" s="3">
        <v>30006</v>
      </c>
      <c r="K104" s="13">
        <f t="shared" si="35"/>
        <v>0.26497300539892021</v>
      </c>
    </row>
    <row r="105" spans="1:14" ht="20.100000000000001" hidden="1" customHeight="1">
      <c r="A105" s="22" t="s">
        <v>56</v>
      </c>
      <c r="B105" s="3">
        <v>8956.24</v>
      </c>
      <c r="C105" s="3">
        <v>13371</v>
      </c>
      <c r="D105" s="3"/>
      <c r="E105" s="3">
        <v>40608.269999999997</v>
      </c>
      <c r="F105" s="3">
        <v>40115</v>
      </c>
      <c r="G105" s="3">
        <f t="shared" si="36"/>
        <v>-493.2699999999968</v>
      </c>
      <c r="H105" s="12">
        <f t="shared" si="37"/>
        <v>1.0122963978561634</v>
      </c>
      <c r="I105" s="3"/>
      <c r="J105" s="3">
        <v>160457</v>
      </c>
      <c r="K105" s="13">
        <f t="shared" si="35"/>
        <v>0.25307883108870288</v>
      </c>
    </row>
    <row r="106" spans="1:14" ht="20.100000000000001" hidden="1" customHeight="1">
      <c r="A106" s="22" t="s">
        <v>57</v>
      </c>
      <c r="B106" s="3">
        <v>538.72</v>
      </c>
      <c r="C106" s="3">
        <v>612</v>
      </c>
      <c r="D106" s="3"/>
      <c r="E106" s="3">
        <v>2139.91</v>
      </c>
      <c r="F106" s="3">
        <v>1835</v>
      </c>
      <c r="G106" s="3">
        <f t="shared" si="36"/>
        <v>-304.90999999999985</v>
      </c>
      <c r="H106" s="12">
        <f t="shared" si="37"/>
        <v>1.1661634877384195</v>
      </c>
      <c r="I106" s="3"/>
      <c r="J106" s="3">
        <v>7954</v>
      </c>
      <c r="K106" s="13">
        <f t="shared" si="35"/>
        <v>0.26903570530550663</v>
      </c>
    </row>
    <row r="107" spans="1:14" ht="20.100000000000001" hidden="1" customHeight="1">
      <c r="A107" s="22" t="s">
        <v>58</v>
      </c>
      <c r="B107" s="3">
        <v>0</v>
      </c>
      <c r="C107" s="3">
        <v>167</v>
      </c>
      <c r="D107" s="3"/>
      <c r="E107" s="3">
        <v>80</v>
      </c>
      <c r="F107" s="3">
        <v>500</v>
      </c>
      <c r="G107" s="3">
        <f t="shared" si="36"/>
        <v>420</v>
      </c>
      <c r="H107" s="12">
        <f t="shared" si="37"/>
        <v>0.16</v>
      </c>
      <c r="I107" s="3"/>
      <c r="J107" s="3">
        <v>2000</v>
      </c>
      <c r="K107" s="13">
        <f t="shared" si="35"/>
        <v>0.04</v>
      </c>
    </row>
    <row r="108" spans="1:14" ht="20.100000000000001" hidden="1" customHeight="1">
      <c r="A108" s="22" t="s">
        <v>59</v>
      </c>
      <c r="B108" s="3">
        <v>0</v>
      </c>
      <c r="C108" s="3">
        <v>36</v>
      </c>
      <c r="D108" s="3"/>
      <c r="E108" s="3">
        <v>63.5</v>
      </c>
      <c r="F108" s="3">
        <v>106</v>
      </c>
      <c r="G108" s="3">
        <f t="shared" si="36"/>
        <v>42.5</v>
      </c>
      <c r="H108" s="12">
        <f t="shared" si="37"/>
        <v>0.59905660377358494</v>
      </c>
      <c r="I108" s="3"/>
      <c r="J108" s="3">
        <v>462</v>
      </c>
      <c r="K108" s="13">
        <f t="shared" si="35"/>
        <v>0.13744588744588745</v>
      </c>
    </row>
    <row r="109" spans="1:14" ht="20.100000000000001" customHeight="1">
      <c r="A109" s="21" t="s">
        <v>47</v>
      </c>
      <c r="B109" s="4">
        <f>SUM(B110:B114)</f>
        <v>47084.02</v>
      </c>
      <c r="C109" s="4">
        <f>SUM(C110:C114)</f>
        <v>27517</v>
      </c>
      <c r="D109" s="4"/>
      <c r="E109" s="4">
        <f>SUM(E110:E114)</f>
        <v>116925.76999999999</v>
      </c>
      <c r="F109" s="4">
        <f>SUM(F110:F114)</f>
        <v>71858</v>
      </c>
      <c r="G109" s="4">
        <f>+F109-E109</f>
        <v>-45067.76999999999</v>
      </c>
      <c r="H109" s="15">
        <f>+E109/F109</f>
        <v>1.6271781847532631</v>
      </c>
      <c r="I109" s="4"/>
      <c r="J109" s="4">
        <f>SUM(J110:J114)</f>
        <v>209665</v>
      </c>
      <c r="K109" s="16">
        <f t="shared" si="35"/>
        <v>0.5576790117568502</v>
      </c>
    </row>
    <row r="110" spans="1:14" ht="20.100000000000001" hidden="1" customHeight="1">
      <c r="A110" s="22" t="s">
        <v>81</v>
      </c>
      <c r="B110" s="3">
        <v>38576.67</v>
      </c>
      <c r="C110" s="3">
        <v>22850</v>
      </c>
      <c r="D110" s="3"/>
      <c r="E110" s="3">
        <v>95625.55</v>
      </c>
      <c r="F110" s="3">
        <v>57150</v>
      </c>
      <c r="G110" s="3">
        <f t="shared" ref="G110:G114" si="38">+F110-E110</f>
        <v>-38475.550000000003</v>
      </c>
      <c r="H110" s="12">
        <f t="shared" ref="H110:H114" si="39">+E110/F110</f>
        <v>1.6732379702537183</v>
      </c>
      <c r="I110" s="3"/>
      <c r="J110" s="3">
        <v>171500</v>
      </c>
      <c r="K110" s="13">
        <f t="shared" si="35"/>
        <v>0.55758338192419832</v>
      </c>
    </row>
    <row r="111" spans="1:14" ht="20.100000000000001" hidden="1" customHeight="1">
      <c r="A111" s="22" t="s">
        <v>82</v>
      </c>
      <c r="B111" s="3">
        <v>2512.92</v>
      </c>
      <c r="C111" s="3">
        <v>934</v>
      </c>
      <c r="D111" s="3"/>
      <c r="E111" s="3">
        <v>3240.45</v>
      </c>
      <c r="F111" s="3">
        <v>3333</v>
      </c>
      <c r="G111" s="3">
        <f t="shared" si="38"/>
        <v>92.550000000000182</v>
      </c>
      <c r="H111" s="12">
        <f t="shared" si="39"/>
        <v>0.97223222322232217</v>
      </c>
      <c r="I111" s="3"/>
      <c r="J111" s="3">
        <v>7000</v>
      </c>
      <c r="K111" s="13">
        <f t="shared" si="35"/>
        <v>0.46292142857142854</v>
      </c>
    </row>
    <row r="112" spans="1:14" ht="20.100000000000001" hidden="1" customHeight="1">
      <c r="A112" s="22" t="s">
        <v>83</v>
      </c>
      <c r="B112" s="3">
        <v>3558.33</v>
      </c>
      <c r="C112" s="3">
        <v>3225</v>
      </c>
      <c r="D112" s="3"/>
      <c r="E112" s="3">
        <v>8509.64</v>
      </c>
      <c r="F112" s="3">
        <v>5350</v>
      </c>
      <c r="G112" s="3">
        <f t="shared" si="38"/>
        <v>-3159.6399999999994</v>
      </c>
      <c r="H112" s="12">
        <f t="shared" si="39"/>
        <v>1.5905869158878503</v>
      </c>
      <c r="I112" s="3"/>
      <c r="J112" s="3">
        <v>16065</v>
      </c>
      <c r="K112" s="13">
        <f t="shared" si="35"/>
        <v>0.52970059134765013</v>
      </c>
    </row>
    <row r="113" spans="1:11" ht="20.100000000000001" hidden="1" customHeight="1">
      <c r="A113" s="22" t="s">
        <v>84</v>
      </c>
      <c r="B113" s="3">
        <v>2436.1</v>
      </c>
      <c r="C113" s="3">
        <v>0</v>
      </c>
      <c r="D113" s="3"/>
      <c r="E113" s="3">
        <v>8432.23</v>
      </c>
      <c r="F113" s="3">
        <v>4500</v>
      </c>
      <c r="G113" s="3">
        <f t="shared" si="38"/>
        <v>-3932.2299999999996</v>
      </c>
      <c r="H113" s="12">
        <f t="shared" si="39"/>
        <v>1.8738288888888888</v>
      </c>
      <c r="I113" s="3"/>
      <c r="J113" s="3">
        <v>9000</v>
      </c>
      <c r="K113" s="13">
        <f t="shared" si="35"/>
        <v>0.93691444444444438</v>
      </c>
    </row>
    <row r="114" spans="1:11" ht="20.100000000000001" hidden="1" customHeight="1">
      <c r="A114" s="22" t="s">
        <v>85</v>
      </c>
      <c r="B114" s="3">
        <v>0</v>
      </c>
      <c r="C114" s="3">
        <v>508</v>
      </c>
      <c r="D114" s="3"/>
      <c r="E114" s="3">
        <v>1117.9000000000001</v>
      </c>
      <c r="F114" s="3">
        <v>1525</v>
      </c>
      <c r="G114" s="3">
        <f t="shared" si="38"/>
        <v>407.09999999999991</v>
      </c>
      <c r="H114" s="12">
        <f t="shared" si="39"/>
        <v>0.73304918032786892</v>
      </c>
      <c r="I114" s="3"/>
      <c r="J114" s="3">
        <v>6100</v>
      </c>
      <c r="K114" s="13">
        <f t="shared" si="35"/>
        <v>0.18326229508196723</v>
      </c>
    </row>
    <row r="115" spans="1:11" ht="20.100000000000001" customHeight="1">
      <c r="A115" s="21" t="s">
        <v>29</v>
      </c>
      <c r="B115" s="4">
        <f>SUM(B116:B127)</f>
        <v>18770.789999999997</v>
      </c>
      <c r="C115" s="4">
        <f>SUM(C116:C127)</f>
        <v>30248</v>
      </c>
      <c r="D115" s="4"/>
      <c r="E115" s="4">
        <f>SUM(E116:E127)</f>
        <v>78163.92</v>
      </c>
      <c r="F115" s="4">
        <f>SUM(F116:F127)</f>
        <v>83874</v>
      </c>
      <c r="G115" s="4">
        <f>+F115-E115</f>
        <v>5710.0800000000017</v>
      </c>
      <c r="H115" s="15">
        <f>+E115/F115</f>
        <v>0.93192073825023247</v>
      </c>
      <c r="I115" s="4"/>
      <c r="J115" s="4">
        <f>SUM(J116:J127)</f>
        <v>275000</v>
      </c>
      <c r="K115" s="16">
        <f t="shared" si="35"/>
        <v>0.28423243636363638</v>
      </c>
    </row>
    <row r="116" spans="1:11" ht="20.100000000000001" hidden="1" customHeight="1">
      <c r="A116" s="22" t="s">
        <v>86</v>
      </c>
      <c r="B116" s="3">
        <v>0</v>
      </c>
      <c r="C116" s="3">
        <v>10000</v>
      </c>
      <c r="D116" s="3"/>
      <c r="E116" s="3">
        <v>3120</v>
      </c>
      <c r="F116" s="3">
        <v>20000</v>
      </c>
      <c r="G116" s="3">
        <f t="shared" ref="G116:G127" si="40">+F116-E116</f>
        <v>16880</v>
      </c>
      <c r="H116" s="12">
        <f t="shared" ref="H116:H127" si="41">+E116/F116</f>
        <v>0.156</v>
      </c>
      <c r="I116" s="3"/>
      <c r="J116" s="3">
        <v>25000</v>
      </c>
      <c r="K116" s="13">
        <f t="shared" si="35"/>
        <v>0.12479999999999999</v>
      </c>
    </row>
    <row r="117" spans="1:11" ht="20.100000000000001" hidden="1" customHeight="1">
      <c r="A117" s="22" t="s">
        <v>70</v>
      </c>
      <c r="B117" s="3">
        <v>0</v>
      </c>
      <c r="C117" s="3">
        <v>0</v>
      </c>
      <c r="D117" s="3"/>
      <c r="E117" s="3">
        <v>4760</v>
      </c>
      <c r="F117" s="3">
        <v>1249</v>
      </c>
      <c r="G117" s="3">
        <f t="shared" si="40"/>
        <v>-3511</v>
      </c>
      <c r="H117" s="12">
        <f t="shared" si="41"/>
        <v>3.8110488390712569</v>
      </c>
      <c r="I117" s="3"/>
      <c r="J117" s="3">
        <v>5000</v>
      </c>
      <c r="K117" s="13">
        <f t="shared" si="35"/>
        <v>0.95199999999999996</v>
      </c>
    </row>
    <row r="118" spans="1:11" ht="20.100000000000001" hidden="1" customHeight="1">
      <c r="A118" s="22" t="s">
        <v>71</v>
      </c>
      <c r="B118" s="3">
        <v>12118.32</v>
      </c>
      <c r="C118" s="3">
        <v>12500</v>
      </c>
      <c r="D118" s="3"/>
      <c r="E118" s="3">
        <v>36354.959999999999</v>
      </c>
      <c r="F118" s="3">
        <v>37500</v>
      </c>
      <c r="G118" s="3">
        <f t="shared" si="40"/>
        <v>1145.0400000000009</v>
      </c>
      <c r="H118" s="12">
        <f t="shared" si="41"/>
        <v>0.96946559999999993</v>
      </c>
      <c r="I118" s="3"/>
      <c r="J118" s="3">
        <v>150000</v>
      </c>
      <c r="K118" s="13">
        <f t="shared" si="35"/>
        <v>0.24236639999999998</v>
      </c>
    </row>
    <row r="119" spans="1:11" ht="20.100000000000001" hidden="1" customHeight="1">
      <c r="A119" s="22" t="s">
        <v>72</v>
      </c>
      <c r="B119" s="3">
        <v>0</v>
      </c>
      <c r="C119" s="3">
        <v>1666</v>
      </c>
      <c r="D119" s="3"/>
      <c r="E119" s="3">
        <v>0</v>
      </c>
      <c r="F119" s="3">
        <v>5000</v>
      </c>
      <c r="G119" s="3">
        <f t="shared" si="40"/>
        <v>5000</v>
      </c>
      <c r="H119" s="12">
        <f t="shared" si="41"/>
        <v>0</v>
      </c>
      <c r="I119" s="3"/>
      <c r="J119" s="3">
        <v>20000</v>
      </c>
      <c r="K119" s="13">
        <f t="shared" si="35"/>
        <v>0</v>
      </c>
    </row>
    <row r="120" spans="1:11" ht="20.100000000000001" hidden="1" customHeight="1">
      <c r="A120" s="22" t="s">
        <v>73</v>
      </c>
      <c r="B120" s="3">
        <v>0</v>
      </c>
      <c r="C120" s="3">
        <v>166</v>
      </c>
      <c r="D120" s="3"/>
      <c r="E120" s="3">
        <v>0</v>
      </c>
      <c r="F120" s="3">
        <v>500</v>
      </c>
      <c r="G120" s="3">
        <f t="shared" si="40"/>
        <v>500</v>
      </c>
      <c r="H120" s="12">
        <f t="shared" si="41"/>
        <v>0</v>
      </c>
      <c r="I120" s="3"/>
      <c r="J120" s="3">
        <v>2000</v>
      </c>
      <c r="K120" s="13">
        <f t="shared" si="35"/>
        <v>0</v>
      </c>
    </row>
    <row r="121" spans="1:11" ht="20.100000000000001" hidden="1" customHeight="1">
      <c r="A121" s="22" t="s">
        <v>74</v>
      </c>
      <c r="B121" s="3">
        <v>0</v>
      </c>
      <c r="C121" s="3">
        <v>0</v>
      </c>
      <c r="D121" s="3"/>
      <c r="E121" s="3">
        <v>904</v>
      </c>
      <c r="F121" s="3">
        <v>2000</v>
      </c>
      <c r="G121" s="3">
        <f t="shared" si="40"/>
        <v>1096</v>
      </c>
      <c r="H121" s="12">
        <f t="shared" si="41"/>
        <v>0.45200000000000001</v>
      </c>
      <c r="I121" s="3"/>
      <c r="J121" s="3">
        <v>2000</v>
      </c>
      <c r="K121" s="13">
        <f t="shared" si="35"/>
        <v>0.45200000000000001</v>
      </c>
    </row>
    <row r="122" spans="1:11" ht="20.100000000000001" hidden="1" customHeight="1">
      <c r="A122" s="22" t="s">
        <v>75</v>
      </c>
      <c r="B122" s="3">
        <v>0</v>
      </c>
      <c r="C122" s="3">
        <v>1666</v>
      </c>
      <c r="D122" s="3"/>
      <c r="E122" s="3">
        <v>2308.25</v>
      </c>
      <c r="F122" s="3">
        <v>5000</v>
      </c>
      <c r="G122" s="3">
        <f t="shared" si="40"/>
        <v>2691.75</v>
      </c>
      <c r="H122" s="12">
        <f t="shared" si="41"/>
        <v>0.46165</v>
      </c>
      <c r="I122" s="3"/>
      <c r="J122" s="3">
        <v>20000</v>
      </c>
      <c r="K122" s="13">
        <f t="shared" si="35"/>
        <v>0.1154125</v>
      </c>
    </row>
    <row r="123" spans="1:11" ht="20.100000000000001" hidden="1" customHeight="1">
      <c r="A123" s="22" t="s">
        <v>76</v>
      </c>
      <c r="B123" s="3">
        <v>735.3</v>
      </c>
      <c r="C123" s="3">
        <v>834</v>
      </c>
      <c r="D123" s="3"/>
      <c r="E123" s="3">
        <v>3200.46</v>
      </c>
      <c r="F123" s="3">
        <v>2500</v>
      </c>
      <c r="G123" s="3">
        <f t="shared" si="40"/>
        <v>-700.46</v>
      </c>
      <c r="H123" s="12">
        <f t="shared" si="41"/>
        <v>1.280184</v>
      </c>
      <c r="I123" s="3"/>
      <c r="J123" s="3">
        <v>10000</v>
      </c>
      <c r="K123" s="13">
        <f t="shared" si="35"/>
        <v>0.320046</v>
      </c>
    </row>
    <row r="124" spans="1:11" ht="20.100000000000001" hidden="1" customHeight="1">
      <c r="A124" s="22" t="s">
        <v>77</v>
      </c>
      <c r="B124" s="3">
        <v>4088.64</v>
      </c>
      <c r="C124" s="3">
        <v>1250</v>
      </c>
      <c r="D124" s="3"/>
      <c r="E124" s="3">
        <v>15669.94</v>
      </c>
      <c r="F124" s="3">
        <v>3750</v>
      </c>
      <c r="G124" s="3">
        <f t="shared" si="40"/>
        <v>-11919.94</v>
      </c>
      <c r="H124" s="12">
        <f t="shared" si="41"/>
        <v>4.178650666666667</v>
      </c>
      <c r="I124" s="3"/>
      <c r="J124" s="3">
        <v>15000</v>
      </c>
      <c r="K124" s="13">
        <f t="shared" si="35"/>
        <v>1.0446626666666667</v>
      </c>
    </row>
    <row r="125" spans="1:11" ht="20.100000000000001" hidden="1" customHeight="1">
      <c r="A125" s="22" t="s">
        <v>78</v>
      </c>
      <c r="B125" s="3">
        <v>0</v>
      </c>
      <c r="C125" s="3">
        <v>209</v>
      </c>
      <c r="D125" s="3"/>
      <c r="E125" s="3">
        <v>31.87</v>
      </c>
      <c r="F125" s="3">
        <v>625</v>
      </c>
      <c r="G125" s="3">
        <f t="shared" si="40"/>
        <v>593.13</v>
      </c>
      <c r="H125" s="12">
        <f t="shared" si="41"/>
        <v>5.0992000000000003E-2</v>
      </c>
      <c r="I125" s="3"/>
      <c r="J125" s="3">
        <v>2500</v>
      </c>
      <c r="K125" s="13">
        <f t="shared" si="35"/>
        <v>1.2748000000000001E-2</v>
      </c>
    </row>
    <row r="126" spans="1:11" ht="20.100000000000001" hidden="1" customHeight="1">
      <c r="A126" s="22" t="s">
        <v>79</v>
      </c>
      <c r="B126" s="3">
        <v>300</v>
      </c>
      <c r="C126" s="3">
        <v>291</v>
      </c>
      <c r="D126" s="3"/>
      <c r="E126" s="3">
        <v>1300</v>
      </c>
      <c r="F126" s="3">
        <v>750</v>
      </c>
      <c r="G126" s="3">
        <f t="shared" si="40"/>
        <v>-550</v>
      </c>
      <c r="H126" s="12">
        <f t="shared" si="41"/>
        <v>1.7333333333333334</v>
      </c>
      <c r="I126" s="3"/>
      <c r="J126" s="3">
        <v>3500</v>
      </c>
      <c r="K126" s="13">
        <f t="shared" si="35"/>
        <v>0.37142857142857144</v>
      </c>
    </row>
    <row r="127" spans="1:11" ht="20.100000000000001" hidden="1" customHeight="1">
      <c r="A127" s="22" t="s">
        <v>80</v>
      </c>
      <c r="B127" s="3">
        <v>1528.53</v>
      </c>
      <c r="C127" s="3">
        <v>1666</v>
      </c>
      <c r="D127" s="3"/>
      <c r="E127" s="3">
        <v>10514.44</v>
      </c>
      <c r="F127" s="3">
        <v>5000</v>
      </c>
      <c r="G127" s="3">
        <f t="shared" si="40"/>
        <v>-5514.4400000000005</v>
      </c>
      <c r="H127" s="12">
        <f t="shared" si="41"/>
        <v>2.1028880000000001</v>
      </c>
      <c r="I127" s="3"/>
      <c r="J127" s="3">
        <v>20000</v>
      </c>
      <c r="K127" s="13">
        <f t="shared" si="35"/>
        <v>0.52572200000000002</v>
      </c>
    </row>
    <row r="128" spans="1:11" ht="20.100000000000001" customHeight="1">
      <c r="A128" s="30" t="s">
        <v>87</v>
      </c>
      <c r="B128" s="31">
        <f>+B129+B137+B143+B146</f>
        <v>19012.47</v>
      </c>
      <c r="C128" s="31">
        <f>+C129+C137+C143+C146</f>
        <v>19788.5</v>
      </c>
      <c r="D128" s="31"/>
      <c r="E128" s="31">
        <f>+E129+E137+E143+E146</f>
        <v>75698.98000000001</v>
      </c>
      <c r="F128" s="31">
        <f>+F129+F137+F143+F146</f>
        <v>58333</v>
      </c>
      <c r="G128" s="31">
        <f>+F128-E128</f>
        <v>-17365.98000000001</v>
      </c>
      <c r="H128" s="32">
        <f>+E128/F128</f>
        <v>1.2977042154526599</v>
      </c>
      <c r="I128" s="31"/>
      <c r="J128" s="31">
        <f>+J129+J137+J143+J146</f>
        <v>231887</v>
      </c>
      <c r="K128" s="33">
        <f t="shared" si="35"/>
        <v>0.32644770944468648</v>
      </c>
    </row>
    <row r="129" spans="1:11" ht="20.100000000000001" customHeight="1">
      <c r="A129" s="21" t="s">
        <v>36</v>
      </c>
      <c r="B129" s="4">
        <f>SUM(B130:B136)</f>
        <v>15762.17</v>
      </c>
      <c r="C129" s="4">
        <f>SUM(C130:C136)</f>
        <v>16695</v>
      </c>
      <c r="D129" s="4"/>
      <c r="E129" s="4">
        <f>SUM(E130:E136)</f>
        <v>59889.19</v>
      </c>
      <c r="F129" s="4">
        <f>SUM(F130:F136)</f>
        <v>50146</v>
      </c>
      <c r="G129" s="4">
        <f>+F129-E129</f>
        <v>-9743.1900000000023</v>
      </c>
      <c r="H129" s="15">
        <f>+E129/F129</f>
        <v>1.1942964543532884</v>
      </c>
      <c r="I129" s="4"/>
      <c r="J129" s="4">
        <f>SUM(J130:J136)</f>
        <v>210037</v>
      </c>
      <c r="K129" s="16">
        <f t="shared" si="35"/>
        <v>0.28513638073291847</v>
      </c>
    </row>
    <row r="130" spans="1:11" ht="20.100000000000001" hidden="1" customHeight="1">
      <c r="A130" s="22" t="s">
        <v>91</v>
      </c>
      <c r="B130" s="3">
        <v>8462.17</v>
      </c>
      <c r="C130" s="3">
        <v>8387</v>
      </c>
      <c r="D130" s="3"/>
      <c r="E130" s="3">
        <v>29575.5</v>
      </c>
      <c r="F130" s="3">
        <v>25160</v>
      </c>
      <c r="G130" s="3">
        <f t="shared" ref="G130:G136" si="42">+F130-E130</f>
        <v>-4415.5</v>
      </c>
      <c r="H130" s="12">
        <f t="shared" ref="H130:H136" si="43">+E130/F130</f>
        <v>1.1754968203497616</v>
      </c>
      <c r="I130" s="3"/>
      <c r="J130" s="3">
        <v>109027</v>
      </c>
      <c r="K130" s="13">
        <f t="shared" si="35"/>
        <v>0.27126766764196025</v>
      </c>
    </row>
    <row r="131" spans="1:11" ht="20.100000000000001" hidden="1" customHeight="1">
      <c r="A131" s="22" t="s">
        <v>92</v>
      </c>
      <c r="B131" s="3">
        <v>102.57</v>
      </c>
      <c r="C131" s="3">
        <v>205</v>
      </c>
      <c r="D131" s="3"/>
      <c r="E131" s="3">
        <v>334.07</v>
      </c>
      <c r="F131" s="3">
        <v>614</v>
      </c>
      <c r="G131" s="3">
        <f t="shared" si="42"/>
        <v>279.93</v>
      </c>
      <c r="H131" s="12">
        <f t="shared" si="43"/>
        <v>0.54408794788273618</v>
      </c>
      <c r="I131" s="3"/>
      <c r="J131" s="3">
        <v>2657</v>
      </c>
      <c r="K131" s="13">
        <f t="shared" si="35"/>
        <v>0.12573202860368837</v>
      </c>
    </row>
    <row r="132" spans="1:11" ht="20.100000000000001" hidden="1" customHeight="1">
      <c r="A132" s="22" t="s">
        <v>93</v>
      </c>
      <c r="B132" s="3">
        <v>741.75</v>
      </c>
      <c r="C132" s="3">
        <v>726</v>
      </c>
      <c r="D132" s="3"/>
      <c r="E132" s="3">
        <v>2511.9699999999998</v>
      </c>
      <c r="F132" s="3">
        <v>2178</v>
      </c>
      <c r="G132" s="3">
        <f t="shared" si="42"/>
        <v>-333.9699999999998</v>
      </c>
      <c r="H132" s="12">
        <f t="shared" si="43"/>
        <v>1.1533379247015609</v>
      </c>
      <c r="I132" s="3"/>
      <c r="J132" s="3">
        <v>9437</v>
      </c>
      <c r="K132" s="13">
        <f t="shared" ref="K132:K138" si="44">+E132/J132</f>
        <v>0.26618310903888948</v>
      </c>
    </row>
    <row r="133" spans="1:11" ht="20.100000000000001" hidden="1" customHeight="1">
      <c r="A133" s="22" t="s">
        <v>94</v>
      </c>
      <c r="B133" s="3">
        <v>6316.08</v>
      </c>
      <c r="C133" s="3">
        <v>6888</v>
      </c>
      <c r="D133" s="3"/>
      <c r="E133" s="3">
        <v>26332.18</v>
      </c>
      <c r="F133" s="3">
        <v>20664</v>
      </c>
      <c r="G133" s="3">
        <f t="shared" si="42"/>
        <v>-5668.18</v>
      </c>
      <c r="H133" s="12">
        <f t="shared" si="43"/>
        <v>1.2743021680216802</v>
      </c>
      <c r="I133" s="3"/>
      <c r="J133" s="3">
        <v>82657</v>
      </c>
      <c r="K133" s="13">
        <f t="shared" si="44"/>
        <v>0.31857168781833362</v>
      </c>
    </row>
    <row r="134" spans="1:11" ht="20.100000000000001" hidden="1" customHeight="1">
      <c r="A134" s="22" t="s">
        <v>95</v>
      </c>
      <c r="B134" s="3">
        <v>139.6</v>
      </c>
      <c r="C134" s="3">
        <v>140</v>
      </c>
      <c r="D134" s="3"/>
      <c r="E134" s="3">
        <v>483.53</v>
      </c>
      <c r="F134" s="3">
        <v>420</v>
      </c>
      <c r="G134" s="3">
        <f t="shared" si="42"/>
        <v>-63.529999999999973</v>
      </c>
      <c r="H134" s="12">
        <f t="shared" si="43"/>
        <v>1.1512619047619046</v>
      </c>
      <c r="I134" s="3"/>
      <c r="J134" s="3">
        <v>1819</v>
      </c>
      <c r="K134" s="13">
        <f t="shared" si="44"/>
        <v>0.26582188015393071</v>
      </c>
    </row>
    <row r="135" spans="1:11" ht="20.100000000000001" hidden="1" customHeight="1">
      <c r="A135" s="22" t="s">
        <v>96</v>
      </c>
      <c r="B135" s="3">
        <v>0</v>
      </c>
      <c r="C135" s="3">
        <v>84</v>
      </c>
      <c r="D135" s="3"/>
      <c r="E135" s="3">
        <v>152.78</v>
      </c>
      <c r="F135" s="3">
        <v>250</v>
      </c>
      <c r="G135" s="3">
        <f t="shared" si="42"/>
        <v>97.22</v>
      </c>
      <c r="H135" s="12">
        <f t="shared" si="43"/>
        <v>0.61112</v>
      </c>
      <c r="I135" s="3"/>
      <c r="J135" s="3">
        <v>1000</v>
      </c>
      <c r="K135" s="13">
        <f t="shared" si="44"/>
        <v>0.15278</v>
      </c>
    </row>
    <row r="136" spans="1:11" ht="20.100000000000001" hidden="1" customHeight="1">
      <c r="A136" s="22" t="s">
        <v>97</v>
      </c>
      <c r="B136" s="3">
        <v>0</v>
      </c>
      <c r="C136" s="3">
        <v>265</v>
      </c>
      <c r="D136" s="3"/>
      <c r="E136" s="3">
        <v>499.16</v>
      </c>
      <c r="F136" s="3">
        <v>860</v>
      </c>
      <c r="G136" s="3">
        <f t="shared" si="42"/>
        <v>360.84</v>
      </c>
      <c r="H136" s="12">
        <f t="shared" si="43"/>
        <v>0.58041860465116279</v>
      </c>
      <c r="I136" s="3"/>
      <c r="J136" s="3">
        <v>3440</v>
      </c>
      <c r="K136" s="13">
        <f t="shared" si="44"/>
        <v>0.1451046511627907</v>
      </c>
    </row>
    <row r="137" spans="1:11" ht="20.100000000000001" customHeight="1">
      <c r="A137" s="21" t="s">
        <v>47</v>
      </c>
      <c r="B137" s="4">
        <f>SUM(B138:B142)</f>
        <v>3049.35</v>
      </c>
      <c r="C137" s="4">
        <f>SUM(C138:C142)</f>
        <v>2205</v>
      </c>
      <c r="D137" s="4"/>
      <c r="E137" s="4">
        <f t="shared" ref="E137:J137" si="45">SUM(E138:E142)</f>
        <v>9134.5</v>
      </c>
      <c r="F137" s="4">
        <f t="shared" si="45"/>
        <v>5525</v>
      </c>
      <c r="G137" s="4">
        <f>+F137-E137</f>
        <v>-3609.5</v>
      </c>
      <c r="H137" s="15">
        <f>+E137/F137</f>
        <v>1.6533031674208145</v>
      </c>
      <c r="I137" s="4"/>
      <c r="J137" s="4">
        <f t="shared" si="45"/>
        <v>11200</v>
      </c>
      <c r="K137" s="16">
        <f t="shared" si="44"/>
        <v>0.81558035714285715</v>
      </c>
    </row>
    <row r="138" spans="1:11" ht="20.100000000000001" hidden="1" customHeight="1">
      <c r="A138" s="22" t="s">
        <v>101</v>
      </c>
      <c r="B138" s="3">
        <v>2603.1799999999998</v>
      </c>
      <c r="C138" s="3">
        <v>2000</v>
      </c>
      <c r="D138" s="3"/>
      <c r="E138" s="3">
        <v>8093.19</v>
      </c>
      <c r="F138" s="3">
        <v>5000</v>
      </c>
      <c r="G138" s="3">
        <f t="shared" ref="G138:G142" si="46">+F138-E138</f>
        <v>-3093.1899999999996</v>
      </c>
      <c r="H138" s="12">
        <f t="shared" ref="H138:H142" si="47">+E138/F138</f>
        <v>1.618638</v>
      </c>
      <c r="I138" s="3"/>
      <c r="J138" s="3">
        <v>10000</v>
      </c>
      <c r="K138" s="13">
        <f t="shared" si="44"/>
        <v>0.80931900000000001</v>
      </c>
    </row>
    <row r="139" spans="1:11" ht="20.100000000000001" hidden="1" customHeight="1">
      <c r="A139" s="22" t="s">
        <v>102</v>
      </c>
      <c r="B139" s="3">
        <v>203.31</v>
      </c>
      <c r="C139" s="3">
        <v>0</v>
      </c>
      <c r="D139" s="3"/>
      <c r="E139" s="3">
        <v>203.31</v>
      </c>
      <c r="F139" s="3">
        <v>0</v>
      </c>
      <c r="G139" s="3">
        <f t="shared" si="46"/>
        <v>-203.31</v>
      </c>
      <c r="H139" s="12"/>
      <c r="I139" s="3"/>
      <c r="J139" s="3">
        <v>0</v>
      </c>
      <c r="K139" s="13"/>
    </row>
    <row r="140" spans="1:11" ht="20.100000000000001" hidden="1" customHeight="1">
      <c r="A140" s="22" t="s">
        <v>103</v>
      </c>
      <c r="B140" s="3">
        <v>242.86</v>
      </c>
      <c r="C140" s="3">
        <v>180</v>
      </c>
      <c r="D140" s="3"/>
      <c r="E140" s="3">
        <v>660.62</v>
      </c>
      <c r="F140" s="3">
        <v>450</v>
      </c>
      <c r="G140" s="3">
        <f t="shared" si="46"/>
        <v>-210.62</v>
      </c>
      <c r="H140" s="12">
        <f t="shared" si="47"/>
        <v>1.4680444444444445</v>
      </c>
      <c r="I140" s="3"/>
      <c r="J140" s="3">
        <v>900</v>
      </c>
      <c r="K140" s="13">
        <f>+E140/J140</f>
        <v>0.73402222222222224</v>
      </c>
    </row>
    <row r="141" spans="1:11" ht="20.100000000000001" hidden="1" customHeight="1">
      <c r="A141" s="22" t="s">
        <v>104</v>
      </c>
      <c r="B141" s="3">
        <v>0</v>
      </c>
      <c r="C141" s="3">
        <v>0</v>
      </c>
      <c r="D141" s="3"/>
      <c r="E141" s="3">
        <v>131.5</v>
      </c>
      <c r="F141" s="3"/>
      <c r="G141" s="3">
        <f t="shared" si="46"/>
        <v>-131.5</v>
      </c>
      <c r="H141" s="12"/>
      <c r="I141" s="3"/>
      <c r="J141" s="3">
        <v>0</v>
      </c>
      <c r="K141" s="13"/>
    </row>
    <row r="142" spans="1:11" ht="20.100000000000001" hidden="1" customHeight="1">
      <c r="A142" s="22" t="s">
        <v>105</v>
      </c>
      <c r="B142" s="3">
        <v>0</v>
      </c>
      <c r="C142" s="3">
        <v>25</v>
      </c>
      <c r="D142" s="3"/>
      <c r="E142" s="3">
        <v>45.88</v>
      </c>
      <c r="F142" s="3">
        <v>75</v>
      </c>
      <c r="G142" s="3">
        <f t="shared" si="46"/>
        <v>29.119999999999997</v>
      </c>
      <c r="H142" s="12">
        <f t="shared" si="47"/>
        <v>0.61173333333333335</v>
      </c>
      <c r="I142" s="3"/>
      <c r="J142" s="3">
        <v>300</v>
      </c>
      <c r="K142" s="13">
        <f t="shared" ref="K142:K188" si="48">+E142/J142</f>
        <v>0.15293333333333334</v>
      </c>
    </row>
    <row r="143" spans="1:11" ht="20.100000000000001" customHeight="1">
      <c r="A143" s="21" t="s">
        <v>88</v>
      </c>
      <c r="B143" s="4">
        <f>SUM(B144:B145)</f>
        <v>35.96</v>
      </c>
      <c r="C143" s="4">
        <f>SUM(C144:C145)</f>
        <v>375</v>
      </c>
      <c r="D143" s="4"/>
      <c r="E143" s="4">
        <f>SUM(E144:E145)</f>
        <v>6109.46</v>
      </c>
      <c r="F143" s="4">
        <f>SUM(F144:F145)</f>
        <v>1125</v>
      </c>
      <c r="G143" s="4">
        <f>+F143-E143</f>
        <v>-4984.46</v>
      </c>
      <c r="H143" s="15">
        <f>+E143/F143</f>
        <v>5.4306311111111114</v>
      </c>
      <c r="I143" s="4"/>
      <c r="J143" s="4">
        <f>SUM(J144:J145)</f>
        <v>4500</v>
      </c>
      <c r="K143" s="16">
        <f t="shared" si="48"/>
        <v>1.3576577777777779</v>
      </c>
    </row>
    <row r="144" spans="1:11" ht="20.100000000000001" hidden="1" customHeight="1">
      <c r="A144" s="22" t="s">
        <v>89</v>
      </c>
      <c r="B144" s="3">
        <v>35.96</v>
      </c>
      <c r="C144" s="3">
        <v>250</v>
      </c>
      <c r="D144" s="3"/>
      <c r="E144" s="3">
        <v>601.46</v>
      </c>
      <c r="F144" s="3">
        <v>750</v>
      </c>
      <c r="G144" s="3">
        <f t="shared" ref="G144:G145" si="49">+F144-E144</f>
        <v>148.53999999999996</v>
      </c>
      <c r="H144" s="12">
        <f t="shared" ref="H144:H145" si="50">+E144/F144</f>
        <v>0.8019466666666667</v>
      </c>
      <c r="I144" s="3"/>
      <c r="J144" s="3">
        <v>3000</v>
      </c>
      <c r="K144" s="13">
        <f t="shared" si="48"/>
        <v>0.20048666666666667</v>
      </c>
    </row>
    <row r="145" spans="1:11" ht="20.100000000000001" hidden="1" customHeight="1">
      <c r="A145" s="22" t="s">
        <v>90</v>
      </c>
      <c r="B145" s="3">
        <v>0</v>
      </c>
      <c r="C145" s="3">
        <v>125</v>
      </c>
      <c r="D145" s="3"/>
      <c r="E145" s="3">
        <v>5508</v>
      </c>
      <c r="F145" s="3">
        <v>375</v>
      </c>
      <c r="G145" s="3">
        <f t="shared" si="49"/>
        <v>-5133</v>
      </c>
      <c r="H145" s="12">
        <f t="shared" si="50"/>
        <v>14.688000000000001</v>
      </c>
      <c r="I145" s="3"/>
      <c r="J145" s="3">
        <v>1500</v>
      </c>
      <c r="K145" s="13">
        <f t="shared" si="48"/>
        <v>3.6720000000000002</v>
      </c>
    </row>
    <row r="146" spans="1:11" ht="20.100000000000001" customHeight="1">
      <c r="A146" s="21" t="s">
        <v>29</v>
      </c>
      <c r="B146" s="4">
        <f>SUM(B147:B149)</f>
        <v>164.99</v>
      </c>
      <c r="C146" s="4">
        <f>SUM(C147:C149)</f>
        <v>513.5</v>
      </c>
      <c r="D146" s="4"/>
      <c r="E146" s="4">
        <f t="shared" ref="E146:J146" si="51">SUM(E147:E149)</f>
        <v>565.83000000000004</v>
      </c>
      <c r="F146" s="4">
        <f t="shared" si="51"/>
        <v>1537</v>
      </c>
      <c r="G146" s="4">
        <f>+F146-E146</f>
        <v>971.17</v>
      </c>
      <c r="H146" s="15">
        <f>+E146/F146</f>
        <v>0.36813923227065715</v>
      </c>
      <c r="I146" s="4"/>
      <c r="J146" s="4">
        <f t="shared" si="51"/>
        <v>6150</v>
      </c>
      <c r="K146" s="16">
        <f t="shared" si="48"/>
        <v>9.2004878048780492E-2</v>
      </c>
    </row>
    <row r="147" spans="1:11" ht="20.25" hidden="1" customHeight="1">
      <c r="A147" s="22" t="s">
        <v>98</v>
      </c>
      <c r="B147" s="3">
        <v>164.99</v>
      </c>
      <c r="C147" s="3">
        <v>417</v>
      </c>
      <c r="D147" s="3"/>
      <c r="E147" s="3">
        <v>366.81</v>
      </c>
      <c r="F147" s="3">
        <v>1249</v>
      </c>
      <c r="G147" s="3">
        <f t="shared" ref="G147:G149" si="52">+F147-E147</f>
        <v>882.19</v>
      </c>
      <c r="H147" s="12">
        <f t="shared" ref="H147:H149" si="53">+E147/F147</f>
        <v>0.29368294635708569</v>
      </c>
      <c r="I147" s="3"/>
      <c r="J147" s="3">
        <v>5000</v>
      </c>
      <c r="K147" s="13">
        <f t="shared" si="48"/>
        <v>7.3361999999999997E-2</v>
      </c>
    </row>
    <row r="148" spans="1:11" ht="20.100000000000001" hidden="1" customHeight="1">
      <c r="A148" s="22" t="s">
        <v>99</v>
      </c>
      <c r="B148" s="3">
        <v>0</v>
      </c>
      <c r="C148" s="3">
        <v>12.5</v>
      </c>
      <c r="D148" s="3"/>
      <c r="E148" s="3">
        <v>119.04</v>
      </c>
      <c r="F148" s="3">
        <v>38</v>
      </c>
      <c r="G148" s="3">
        <f t="shared" si="52"/>
        <v>-81.040000000000006</v>
      </c>
      <c r="H148" s="12">
        <f t="shared" si="53"/>
        <v>3.1326315789473687</v>
      </c>
      <c r="I148" s="3"/>
      <c r="J148" s="3">
        <v>150</v>
      </c>
      <c r="K148" s="13">
        <f t="shared" si="48"/>
        <v>0.79360000000000008</v>
      </c>
    </row>
    <row r="149" spans="1:11" ht="20.100000000000001" hidden="1" customHeight="1">
      <c r="A149" s="22" t="s">
        <v>100</v>
      </c>
      <c r="B149" s="3">
        <v>0</v>
      </c>
      <c r="C149" s="3">
        <v>84</v>
      </c>
      <c r="D149" s="3"/>
      <c r="E149" s="3">
        <v>79.98</v>
      </c>
      <c r="F149" s="3">
        <v>250</v>
      </c>
      <c r="G149" s="3">
        <f t="shared" si="52"/>
        <v>170.01999999999998</v>
      </c>
      <c r="H149" s="12">
        <f t="shared" si="53"/>
        <v>0.31992000000000004</v>
      </c>
      <c r="I149" s="3"/>
      <c r="J149" s="3">
        <v>1000</v>
      </c>
      <c r="K149" s="13">
        <f t="shared" si="48"/>
        <v>7.9980000000000009E-2</v>
      </c>
    </row>
    <row r="150" spans="1:11" ht="20.100000000000001" customHeight="1">
      <c r="A150" s="30" t="s">
        <v>106</v>
      </c>
      <c r="B150" s="31">
        <f>+B151+B158+B164</f>
        <v>46352.729999999996</v>
      </c>
      <c r="C150" s="31">
        <f>+C151+C158+C164</f>
        <v>30412</v>
      </c>
      <c r="D150" s="31"/>
      <c r="E150" s="31">
        <f t="shared" ref="E150:F150" si="54">+E151+E158+E164</f>
        <v>97881.53</v>
      </c>
      <c r="F150" s="31">
        <f t="shared" si="54"/>
        <v>75896</v>
      </c>
      <c r="G150" s="31">
        <f>+F150-E150</f>
        <v>-21985.53</v>
      </c>
      <c r="H150" s="32">
        <f>+E150/F150</f>
        <v>1.2896796932644672</v>
      </c>
      <c r="I150" s="31"/>
      <c r="J150" s="31">
        <f t="shared" ref="J150" si="55">+J151+J158+J164</f>
        <v>257040</v>
      </c>
      <c r="K150" s="33">
        <f t="shared" si="48"/>
        <v>0.3808027155306567</v>
      </c>
    </row>
    <row r="151" spans="1:11" ht="20.100000000000001" customHeight="1">
      <c r="A151" s="21" t="s">
        <v>36</v>
      </c>
      <c r="B151" s="4">
        <f>SUM(B152:B157)</f>
        <v>10253.040000000001</v>
      </c>
      <c r="C151" s="4">
        <f>SUM(C152:C157)</f>
        <v>10407</v>
      </c>
      <c r="D151" s="4"/>
      <c r="E151" s="4">
        <f t="shared" ref="E151:F151" si="56">SUM(E152:E157)</f>
        <v>38749.51</v>
      </c>
      <c r="F151" s="4">
        <f t="shared" si="56"/>
        <v>31721</v>
      </c>
      <c r="G151" s="4">
        <f>+F151-E151</f>
        <v>-7028.510000000002</v>
      </c>
      <c r="H151" s="15">
        <f>+E151/F151</f>
        <v>1.2215727751331926</v>
      </c>
      <c r="I151" s="4"/>
      <c r="J151" s="4">
        <f t="shared" ref="J151" si="57">SUM(J152:J157)</f>
        <v>132015</v>
      </c>
      <c r="K151" s="16">
        <f t="shared" si="48"/>
        <v>0.29352353899178124</v>
      </c>
    </row>
    <row r="152" spans="1:11" ht="20.100000000000001" hidden="1" customHeight="1">
      <c r="A152" s="22" t="s">
        <v>107</v>
      </c>
      <c r="B152" s="3">
        <v>6203.33</v>
      </c>
      <c r="C152" s="3">
        <v>5536</v>
      </c>
      <c r="D152" s="3"/>
      <c r="E152" s="3">
        <v>21991.16</v>
      </c>
      <c r="F152" s="3">
        <v>16607</v>
      </c>
      <c r="G152" s="3">
        <f t="shared" ref="G152:G157" si="58">+F152-E152</f>
        <v>-5384.16</v>
      </c>
      <c r="H152" s="12">
        <f t="shared" ref="H152:H157" si="59">+E152/F152</f>
        <v>1.3242102727765399</v>
      </c>
      <c r="I152" s="3"/>
      <c r="J152" s="3">
        <v>71963</v>
      </c>
      <c r="K152" s="13">
        <f t="shared" si="48"/>
        <v>0.30558981698928617</v>
      </c>
    </row>
    <row r="153" spans="1:11" ht="20.100000000000001" hidden="1" customHeight="1">
      <c r="A153" s="22" t="s">
        <v>108</v>
      </c>
      <c r="B153" s="3">
        <v>0</v>
      </c>
      <c r="C153" s="3">
        <v>555</v>
      </c>
      <c r="D153" s="3"/>
      <c r="E153" s="3">
        <v>0</v>
      </c>
      <c r="F153" s="3">
        <v>1666</v>
      </c>
      <c r="G153" s="3">
        <f t="shared" si="58"/>
        <v>1666</v>
      </c>
      <c r="H153" s="12">
        <f t="shared" si="59"/>
        <v>0</v>
      </c>
      <c r="I153" s="3"/>
      <c r="J153" s="3">
        <v>7221</v>
      </c>
      <c r="K153" s="13">
        <f t="shared" si="48"/>
        <v>0</v>
      </c>
    </row>
    <row r="154" spans="1:11" ht="20.100000000000001" hidden="1" customHeight="1">
      <c r="A154" s="22" t="s">
        <v>109</v>
      </c>
      <c r="B154" s="3">
        <v>537.29</v>
      </c>
      <c r="C154" s="3">
        <v>515</v>
      </c>
      <c r="D154" s="3"/>
      <c r="E154" s="3">
        <v>1786.74</v>
      </c>
      <c r="F154" s="3">
        <v>1545</v>
      </c>
      <c r="G154" s="3">
        <f t="shared" si="58"/>
        <v>-241.74</v>
      </c>
      <c r="H154" s="12">
        <f t="shared" si="59"/>
        <v>1.1564660194174758</v>
      </c>
      <c r="I154" s="3"/>
      <c r="J154" s="3">
        <v>6691</v>
      </c>
      <c r="K154" s="13">
        <f t="shared" si="48"/>
        <v>0.2670363174413391</v>
      </c>
    </row>
    <row r="155" spans="1:11" ht="20.100000000000001" hidden="1" customHeight="1">
      <c r="A155" s="22" t="s">
        <v>110</v>
      </c>
      <c r="B155" s="3">
        <v>3512.42</v>
      </c>
      <c r="C155" s="3">
        <v>3774</v>
      </c>
      <c r="D155" s="3"/>
      <c r="E155" s="3">
        <v>14688.37</v>
      </c>
      <c r="F155" s="3">
        <v>11322</v>
      </c>
      <c r="G155" s="3">
        <f t="shared" si="58"/>
        <v>-3366.3700000000008</v>
      </c>
      <c r="H155" s="12">
        <f t="shared" si="59"/>
        <v>1.2973299770358595</v>
      </c>
      <c r="I155" s="3"/>
      <c r="J155" s="3">
        <v>45291</v>
      </c>
      <c r="K155" s="13">
        <f t="shared" si="48"/>
        <v>0.32431101101764148</v>
      </c>
    </row>
    <row r="156" spans="1:11" ht="20.100000000000001" hidden="1" customHeight="1">
      <c r="A156" s="22" t="s">
        <v>111</v>
      </c>
      <c r="B156" s="3">
        <v>0</v>
      </c>
      <c r="C156" s="3">
        <v>0</v>
      </c>
      <c r="D156" s="3"/>
      <c r="E156" s="3">
        <v>229.5</v>
      </c>
      <c r="F156" s="3">
        <v>500</v>
      </c>
      <c r="G156" s="3">
        <f t="shared" si="58"/>
        <v>270.5</v>
      </c>
      <c r="H156" s="12">
        <f t="shared" si="59"/>
        <v>0.45900000000000002</v>
      </c>
      <c r="I156" s="3"/>
      <c r="J156" s="3">
        <v>500</v>
      </c>
      <c r="K156" s="13">
        <f t="shared" si="48"/>
        <v>0.45900000000000002</v>
      </c>
    </row>
    <row r="157" spans="1:11" ht="20.100000000000001" hidden="1" customHeight="1">
      <c r="A157" s="22" t="s">
        <v>112</v>
      </c>
      <c r="B157" s="3">
        <v>0</v>
      </c>
      <c r="C157" s="3">
        <v>27</v>
      </c>
      <c r="D157" s="3"/>
      <c r="E157" s="3">
        <v>53.74</v>
      </c>
      <c r="F157" s="3">
        <v>81</v>
      </c>
      <c r="G157" s="3">
        <f t="shared" si="58"/>
        <v>27.259999999999998</v>
      </c>
      <c r="H157" s="12">
        <f t="shared" si="59"/>
        <v>0.66345679012345682</v>
      </c>
      <c r="I157" s="3"/>
      <c r="J157" s="3">
        <v>349</v>
      </c>
      <c r="K157" s="13">
        <f t="shared" si="48"/>
        <v>0.15398280802292263</v>
      </c>
    </row>
    <row r="158" spans="1:11" ht="20.100000000000001" customHeight="1">
      <c r="A158" s="21" t="s">
        <v>47</v>
      </c>
      <c r="B158" s="4">
        <f>SUM(B159:B163)</f>
        <v>36099.689999999995</v>
      </c>
      <c r="C158" s="4">
        <f>SUM(C159:C163)</f>
        <v>19879</v>
      </c>
      <c r="D158" s="4"/>
      <c r="E158" s="4">
        <f>SUM(E159:E163)</f>
        <v>59101.09</v>
      </c>
      <c r="F158" s="4">
        <f>SUM(F159:F163)</f>
        <v>43801</v>
      </c>
      <c r="G158" s="4">
        <f>+F158-E158</f>
        <v>-15300.089999999997</v>
      </c>
      <c r="H158" s="15">
        <f>+E158/F158</f>
        <v>1.3493091481929635</v>
      </c>
      <c r="I158" s="4"/>
      <c r="J158" s="4">
        <f>SUM(J159:J163)</f>
        <v>123525</v>
      </c>
      <c r="K158" s="16">
        <f t="shared" si="48"/>
        <v>0.4784544828981987</v>
      </c>
    </row>
    <row r="159" spans="1:11" ht="20.100000000000001" hidden="1" customHeight="1">
      <c r="A159" s="22" t="s">
        <v>115</v>
      </c>
      <c r="B159" s="3">
        <v>33387.53</v>
      </c>
      <c r="C159" s="3">
        <v>18121</v>
      </c>
      <c r="D159" s="3"/>
      <c r="E159" s="3">
        <v>54154.77</v>
      </c>
      <c r="F159" s="3">
        <v>36242</v>
      </c>
      <c r="G159" s="3">
        <f t="shared" ref="G159:G163" si="60">+F159-E159</f>
        <v>-17912.769999999997</v>
      </c>
      <c r="H159" s="12">
        <f t="shared" ref="H159:H163" si="61">+E159/F159</f>
        <v>1.4942544561558413</v>
      </c>
      <c r="I159" s="3"/>
      <c r="J159" s="3">
        <v>108725</v>
      </c>
      <c r="K159" s="13">
        <f t="shared" si="48"/>
        <v>0.49808939986203721</v>
      </c>
    </row>
    <row r="160" spans="1:11" ht="20.100000000000001" hidden="1" customHeight="1">
      <c r="A160" s="22" t="s">
        <v>116</v>
      </c>
      <c r="B160" s="3">
        <v>35.21</v>
      </c>
      <c r="C160" s="3">
        <v>67</v>
      </c>
      <c r="D160" s="3"/>
      <c r="E160" s="3">
        <v>104.51</v>
      </c>
      <c r="F160" s="3">
        <v>134</v>
      </c>
      <c r="G160" s="3">
        <f t="shared" si="60"/>
        <v>29.489999999999995</v>
      </c>
      <c r="H160" s="12">
        <f t="shared" si="61"/>
        <v>0.77992537313432841</v>
      </c>
      <c r="I160" s="3"/>
      <c r="J160" s="3">
        <v>400</v>
      </c>
      <c r="K160" s="13">
        <f t="shared" si="48"/>
        <v>0.26127500000000003</v>
      </c>
    </row>
    <row r="161" spans="1:11" ht="20.100000000000001" hidden="1" customHeight="1">
      <c r="A161" s="22" t="s">
        <v>117</v>
      </c>
      <c r="B161" s="3">
        <v>2676.95</v>
      </c>
      <c r="C161" s="3">
        <v>1650</v>
      </c>
      <c r="D161" s="3"/>
      <c r="E161" s="3">
        <v>4337.53</v>
      </c>
      <c r="F161" s="3">
        <v>3300</v>
      </c>
      <c r="G161" s="3">
        <f t="shared" si="60"/>
        <v>-1037.5299999999997</v>
      </c>
      <c r="H161" s="12">
        <f t="shared" si="61"/>
        <v>1.3144030303030303</v>
      </c>
      <c r="I161" s="3"/>
      <c r="J161" s="3">
        <v>9900</v>
      </c>
      <c r="K161" s="13">
        <f t="shared" si="48"/>
        <v>0.43813434343434343</v>
      </c>
    </row>
    <row r="162" spans="1:11" ht="20.100000000000001" hidden="1" customHeight="1">
      <c r="A162" s="22" t="s">
        <v>118</v>
      </c>
      <c r="B162" s="3">
        <v>0</v>
      </c>
      <c r="C162" s="3">
        <v>0</v>
      </c>
      <c r="D162" s="3"/>
      <c r="E162" s="3">
        <v>438</v>
      </c>
      <c r="F162" s="3">
        <v>4000</v>
      </c>
      <c r="G162" s="3">
        <f t="shared" si="60"/>
        <v>3562</v>
      </c>
      <c r="H162" s="12">
        <f t="shared" si="61"/>
        <v>0.1095</v>
      </c>
      <c r="I162" s="3"/>
      <c r="J162" s="3">
        <v>4000</v>
      </c>
      <c r="K162" s="13">
        <f t="shared" si="48"/>
        <v>0.1095</v>
      </c>
    </row>
    <row r="163" spans="1:11" ht="20.100000000000001" hidden="1" customHeight="1">
      <c r="A163" s="22" t="s">
        <v>119</v>
      </c>
      <c r="B163" s="3">
        <v>0</v>
      </c>
      <c r="C163" s="3">
        <v>41</v>
      </c>
      <c r="D163" s="3"/>
      <c r="E163" s="3">
        <v>66.28</v>
      </c>
      <c r="F163" s="3">
        <v>125</v>
      </c>
      <c r="G163" s="3">
        <f t="shared" si="60"/>
        <v>58.72</v>
      </c>
      <c r="H163" s="12">
        <f t="shared" si="61"/>
        <v>0.53024000000000004</v>
      </c>
      <c r="I163" s="3"/>
      <c r="J163" s="3">
        <v>500</v>
      </c>
      <c r="K163" s="13">
        <f t="shared" si="48"/>
        <v>0.13256000000000001</v>
      </c>
    </row>
    <row r="164" spans="1:11" ht="20.100000000000001" customHeight="1">
      <c r="A164" s="21" t="s">
        <v>29</v>
      </c>
      <c r="B164" s="4">
        <f>SUM(B165:B166)</f>
        <v>0</v>
      </c>
      <c r="C164" s="4">
        <f>SUM(C165:C166)</f>
        <v>126</v>
      </c>
      <c r="D164" s="4"/>
      <c r="E164" s="4">
        <f>SUM(E165:E166)</f>
        <v>30.93</v>
      </c>
      <c r="F164" s="4">
        <f>SUM(F165:F166)</f>
        <v>374</v>
      </c>
      <c r="G164" s="4">
        <f>+F164-E164</f>
        <v>343.07</v>
      </c>
      <c r="H164" s="15">
        <f>+E164/F164</f>
        <v>8.2700534759358291E-2</v>
      </c>
      <c r="I164" s="4"/>
      <c r="J164" s="4">
        <f>SUM(J165:J166)</f>
        <v>1500</v>
      </c>
      <c r="K164" s="16">
        <f t="shared" si="48"/>
        <v>2.0619999999999999E-2</v>
      </c>
    </row>
    <row r="165" spans="1:11" ht="20.100000000000001" hidden="1" customHeight="1">
      <c r="A165" s="22" t="s">
        <v>113</v>
      </c>
      <c r="B165" s="3">
        <v>0</v>
      </c>
      <c r="C165" s="3">
        <v>84</v>
      </c>
      <c r="D165" s="3"/>
      <c r="E165" s="3">
        <v>0</v>
      </c>
      <c r="F165" s="3">
        <v>250</v>
      </c>
      <c r="G165" s="3">
        <f t="shared" ref="G165:G166" si="62">+F165-E165</f>
        <v>250</v>
      </c>
      <c r="H165" s="12">
        <f t="shared" ref="H165:H166" si="63">+E165/F165</f>
        <v>0</v>
      </c>
      <c r="I165" s="3"/>
      <c r="J165" s="3">
        <v>1000</v>
      </c>
      <c r="K165" s="13">
        <f t="shared" si="48"/>
        <v>0</v>
      </c>
    </row>
    <row r="166" spans="1:11" ht="20.100000000000001" hidden="1" customHeight="1">
      <c r="A166" s="22" t="s">
        <v>114</v>
      </c>
      <c r="B166" s="3">
        <v>0</v>
      </c>
      <c r="C166" s="3">
        <v>42</v>
      </c>
      <c r="D166" s="3"/>
      <c r="E166" s="3">
        <v>30.93</v>
      </c>
      <c r="F166" s="3">
        <v>124</v>
      </c>
      <c r="G166" s="3">
        <f t="shared" si="62"/>
        <v>93.07</v>
      </c>
      <c r="H166" s="12">
        <f t="shared" si="63"/>
        <v>0.24943548387096773</v>
      </c>
      <c r="I166" s="3"/>
      <c r="J166" s="3">
        <v>500</v>
      </c>
      <c r="K166" s="13">
        <f t="shared" si="48"/>
        <v>6.1859999999999998E-2</v>
      </c>
    </row>
    <row r="167" spans="1:11" ht="20.100000000000001" customHeight="1">
      <c r="A167" s="30" t="s">
        <v>120</v>
      </c>
      <c r="B167" s="31">
        <f>+B168+B175</f>
        <v>3841.25</v>
      </c>
      <c r="C167" s="31">
        <f>+C168+C175</f>
        <v>13789</v>
      </c>
      <c r="D167" s="31"/>
      <c r="E167" s="31">
        <f>+E168+E175</f>
        <v>12297.57</v>
      </c>
      <c r="F167" s="31">
        <f>+F168+F175</f>
        <v>41284</v>
      </c>
      <c r="G167" s="31">
        <f>+F167-E167</f>
        <v>28986.43</v>
      </c>
      <c r="H167" s="32">
        <f>+E167/F167</f>
        <v>0.2978773859122178</v>
      </c>
      <c r="I167" s="31"/>
      <c r="J167" s="31">
        <f>+J168+J175</f>
        <v>174831</v>
      </c>
      <c r="K167" s="33">
        <f t="shared" si="48"/>
        <v>7.0339756679307447E-2</v>
      </c>
    </row>
    <row r="168" spans="1:11" ht="20.100000000000001" customHeight="1">
      <c r="A168" s="21" t="s">
        <v>36</v>
      </c>
      <c r="B168" s="4">
        <f>SUM(B169:B174)</f>
        <v>3841.25</v>
      </c>
      <c r="C168" s="4">
        <f>SUM(C169:C174)</f>
        <v>13747</v>
      </c>
      <c r="D168" s="4"/>
      <c r="E168" s="4">
        <f>SUM(E169:E174)</f>
        <v>12255.57</v>
      </c>
      <c r="F168" s="4">
        <f>SUM(F169:F174)</f>
        <v>41242</v>
      </c>
      <c r="G168" s="4">
        <f>+F168-E168</f>
        <v>28986.43</v>
      </c>
      <c r="H168" s="15">
        <f>+E168/F168</f>
        <v>0.29716235876048686</v>
      </c>
      <c r="I168" s="4"/>
      <c r="J168" s="4">
        <f>SUM(J169:J174)</f>
        <v>174789</v>
      </c>
      <c r="K168" s="16">
        <f t="shared" si="48"/>
        <v>7.0116368879048457E-2</v>
      </c>
    </row>
    <row r="169" spans="1:11" ht="20.100000000000001" hidden="1" customHeight="1">
      <c r="A169" s="22" t="s">
        <v>121</v>
      </c>
      <c r="B169" s="3">
        <v>3535.08</v>
      </c>
      <c r="C169" s="3">
        <v>8916</v>
      </c>
      <c r="D169" s="3"/>
      <c r="E169" s="3">
        <v>11232.91</v>
      </c>
      <c r="F169" s="3">
        <v>26748</v>
      </c>
      <c r="G169" s="3">
        <f t="shared" ref="G169:G174" si="64">+F169-E169</f>
        <v>15515.09</v>
      </c>
      <c r="H169" s="12">
        <f t="shared" ref="H169:H174" si="65">+E169/F169</f>
        <v>0.41995326753402124</v>
      </c>
      <c r="I169" s="3"/>
      <c r="J169" s="3">
        <v>115904</v>
      </c>
      <c r="K169" s="13">
        <f t="shared" si="48"/>
        <v>9.6915637078961892E-2</v>
      </c>
    </row>
    <row r="170" spans="1:11" ht="20.100000000000001" hidden="1" customHeight="1">
      <c r="A170" s="22" t="s">
        <v>122</v>
      </c>
      <c r="B170" s="3">
        <v>306.17</v>
      </c>
      <c r="C170" s="3">
        <v>754</v>
      </c>
      <c r="D170" s="3"/>
      <c r="E170" s="3">
        <v>942.88</v>
      </c>
      <c r="F170" s="3">
        <v>2260</v>
      </c>
      <c r="G170" s="3">
        <f t="shared" si="64"/>
        <v>1317.12</v>
      </c>
      <c r="H170" s="12">
        <f t="shared" si="65"/>
        <v>0.41720353982300884</v>
      </c>
      <c r="I170" s="3"/>
      <c r="J170" s="3">
        <v>9794</v>
      </c>
      <c r="K170" s="13">
        <f t="shared" si="48"/>
        <v>9.6271186440677961E-2</v>
      </c>
    </row>
    <row r="171" spans="1:11" ht="20.100000000000001" hidden="1" customHeight="1">
      <c r="A171" s="22" t="s">
        <v>123</v>
      </c>
      <c r="B171" s="3">
        <v>0</v>
      </c>
      <c r="C171" s="3">
        <v>3862</v>
      </c>
      <c r="D171" s="3"/>
      <c r="E171" s="3">
        <v>0</v>
      </c>
      <c r="F171" s="3">
        <v>11586</v>
      </c>
      <c r="G171" s="3">
        <f t="shared" si="64"/>
        <v>11586</v>
      </c>
      <c r="H171" s="12">
        <f t="shared" si="65"/>
        <v>0</v>
      </c>
      <c r="I171" s="3"/>
      <c r="J171" s="3">
        <v>46341</v>
      </c>
      <c r="K171" s="13">
        <f t="shared" si="48"/>
        <v>0</v>
      </c>
    </row>
    <row r="172" spans="1:11" ht="20.100000000000001" hidden="1" customHeight="1">
      <c r="A172" s="22" t="s">
        <v>124</v>
      </c>
      <c r="B172" s="3">
        <v>0</v>
      </c>
      <c r="C172" s="3">
        <v>157</v>
      </c>
      <c r="D172" s="3"/>
      <c r="E172" s="3">
        <v>0</v>
      </c>
      <c r="F172" s="3">
        <v>471</v>
      </c>
      <c r="G172" s="3">
        <f t="shared" si="64"/>
        <v>471</v>
      </c>
      <c r="H172" s="12">
        <f t="shared" si="65"/>
        <v>0</v>
      </c>
      <c r="I172" s="3"/>
      <c r="J172" s="3">
        <v>2040</v>
      </c>
      <c r="K172" s="13">
        <f t="shared" si="48"/>
        <v>0</v>
      </c>
    </row>
    <row r="173" spans="1:11" ht="20.100000000000001" hidden="1" customHeight="1">
      <c r="A173" s="22" t="s">
        <v>125</v>
      </c>
      <c r="B173" s="3">
        <v>0</v>
      </c>
      <c r="C173" s="3">
        <v>16</v>
      </c>
      <c r="D173" s="3"/>
      <c r="E173" s="3">
        <v>0</v>
      </c>
      <c r="F173" s="3">
        <v>50</v>
      </c>
      <c r="G173" s="3">
        <f t="shared" si="64"/>
        <v>50</v>
      </c>
      <c r="H173" s="12">
        <f t="shared" si="65"/>
        <v>0</v>
      </c>
      <c r="I173" s="3"/>
      <c r="J173" s="3">
        <v>200</v>
      </c>
      <c r="K173" s="13">
        <f t="shared" si="48"/>
        <v>0</v>
      </c>
    </row>
    <row r="174" spans="1:11" ht="20.100000000000001" hidden="1" customHeight="1">
      <c r="A174" s="22" t="s">
        <v>126</v>
      </c>
      <c r="B174" s="3">
        <v>0</v>
      </c>
      <c r="C174" s="3">
        <v>42</v>
      </c>
      <c r="D174" s="3"/>
      <c r="E174" s="3">
        <v>79.78</v>
      </c>
      <c r="F174" s="3">
        <v>127</v>
      </c>
      <c r="G174" s="3">
        <f t="shared" si="64"/>
        <v>47.22</v>
      </c>
      <c r="H174" s="12">
        <f t="shared" si="65"/>
        <v>0.62818897637795279</v>
      </c>
      <c r="I174" s="3"/>
      <c r="J174" s="3">
        <v>510</v>
      </c>
      <c r="K174" s="13">
        <f t="shared" si="48"/>
        <v>0.15643137254901962</v>
      </c>
    </row>
    <row r="175" spans="1:11" ht="20.100000000000001" customHeight="1">
      <c r="A175" s="21" t="s">
        <v>29</v>
      </c>
      <c r="B175" s="4">
        <f>+B176</f>
        <v>0</v>
      </c>
      <c r="C175" s="4">
        <v>42</v>
      </c>
      <c r="D175" s="4"/>
      <c r="E175" s="4">
        <v>42</v>
      </c>
      <c r="F175" s="4">
        <v>42</v>
      </c>
      <c r="G175" s="4">
        <f>+F175-E175</f>
        <v>0</v>
      </c>
      <c r="H175" s="15">
        <f>+E175/F175</f>
        <v>1</v>
      </c>
      <c r="I175" s="4"/>
      <c r="J175" s="4">
        <v>42</v>
      </c>
      <c r="K175" s="16">
        <f t="shared" si="48"/>
        <v>1</v>
      </c>
    </row>
    <row r="176" spans="1:11" ht="20.100000000000001" hidden="1" customHeight="1">
      <c r="A176" s="22" t="s">
        <v>127</v>
      </c>
      <c r="B176" s="3">
        <v>0</v>
      </c>
      <c r="C176" s="3">
        <v>42</v>
      </c>
      <c r="D176" s="3"/>
      <c r="E176" s="3">
        <v>0</v>
      </c>
      <c r="F176" s="3">
        <v>124</v>
      </c>
      <c r="G176" s="3">
        <f t="shared" ref="G176" si="66">+F176-E176</f>
        <v>124</v>
      </c>
      <c r="H176" s="12">
        <f t="shared" ref="H176" si="67">+E176/F176</f>
        <v>0</v>
      </c>
      <c r="I176" s="3"/>
      <c r="J176" s="3">
        <v>500</v>
      </c>
      <c r="K176" s="13">
        <f t="shared" si="48"/>
        <v>0</v>
      </c>
    </row>
    <row r="177" spans="1:11" ht="20.100000000000001" customHeight="1">
      <c r="A177" s="30" t="s">
        <v>128</v>
      </c>
      <c r="B177" s="31">
        <f>+B178</f>
        <v>3173.3900000000003</v>
      </c>
      <c r="C177" s="31">
        <f>+C178</f>
        <v>2512</v>
      </c>
      <c r="D177" s="31"/>
      <c r="E177" s="31">
        <f t="shared" ref="E177:J177" si="68">+E178</f>
        <v>11240.630000000001</v>
      </c>
      <c r="F177" s="31">
        <f t="shared" si="68"/>
        <v>7536</v>
      </c>
      <c r="G177" s="31">
        <f>+F177-E177</f>
        <v>-3704.630000000001</v>
      </c>
      <c r="H177" s="32">
        <f>+E177/F177</f>
        <v>1.4915910297239916</v>
      </c>
      <c r="I177" s="31"/>
      <c r="J177" s="31">
        <f t="shared" si="68"/>
        <v>32660</v>
      </c>
      <c r="K177" s="33">
        <f t="shared" si="48"/>
        <v>0.34417115737905696</v>
      </c>
    </row>
    <row r="178" spans="1:11" ht="20.100000000000001" customHeight="1">
      <c r="A178" s="21" t="s">
        <v>36</v>
      </c>
      <c r="B178" s="4">
        <f>SUM(B179:B181)</f>
        <v>3173.3900000000003</v>
      </c>
      <c r="C178" s="4">
        <f>SUM(C179:C181)</f>
        <v>2512</v>
      </c>
      <c r="D178" s="4"/>
      <c r="E178" s="4">
        <f>SUM(E179:E181)</f>
        <v>11240.630000000001</v>
      </c>
      <c r="F178" s="4">
        <f>SUM(F179:F181)</f>
        <v>7536</v>
      </c>
      <c r="G178" s="4">
        <f>+F178-E178</f>
        <v>-3704.630000000001</v>
      </c>
      <c r="H178" s="15">
        <f>+E178/F178</f>
        <v>1.4915910297239916</v>
      </c>
      <c r="I178" s="4"/>
      <c r="J178" s="4">
        <f>SUM(J179:J181)</f>
        <v>32660</v>
      </c>
      <c r="K178" s="16">
        <f t="shared" si="48"/>
        <v>0.34417115737905696</v>
      </c>
    </row>
    <row r="179" spans="1:11" ht="20.100000000000001" hidden="1" customHeight="1">
      <c r="A179" s="22" t="s">
        <v>129</v>
      </c>
      <c r="B179" s="3">
        <v>2920.34</v>
      </c>
      <c r="C179" s="3">
        <v>2314</v>
      </c>
      <c r="D179" s="3"/>
      <c r="E179" s="3">
        <v>10362.040000000001</v>
      </c>
      <c r="F179" s="3">
        <v>6941</v>
      </c>
      <c r="G179" s="3">
        <f t="shared" ref="G179:G181" si="69">+F179-E179</f>
        <v>-3421.0400000000009</v>
      </c>
      <c r="H179" s="12">
        <f t="shared" ref="H179:H181" si="70">+E179/F179</f>
        <v>1.4928742256159055</v>
      </c>
      <c r="I179" s="3"/>
      <c r="J179" s="3">
        <v>30079</v>
      </c>
      <c r="K179" s="13">
        <f t="shared" si="48"/>
        <v>0.34449416536454008</v>
      </c>
    </row>
    <row r="180" spans="1:11" ht="20.100000000000001" hidden="1" customHeight="1">
      <c r="A180" s="22" t="s">
        <v>130</v>
      </c>
      <c r="B180" s="3">
        <v>253.05</v>
      </c>
      <c r="C180" s="3">
        <v>195</v>
      </c>
      <c r="D180" s="3"/>
      <c r="E180" s="3">
        <v>873.35</v>
      </c>
      <c r="F180" s="3">
        <v>586</v>
      </c>
      <c r="G180" s="3">
        <f t="shared" si="69"/>
        <v>-287.35000000000002</v>
      </c>
      <c r="H180" s="12">
        <f t="shared" si="70"/>
        <v>1.490358361774744</v>
      </c>
      <c r="I180" s="3"/>
      <c r="J180" s="3">
        <v>2542</v>
      </c>
      <c r="K180" s="13">
        <f t="shared" si="48"/>
        <v>0.34356805664830842</v>
      </c>
    </row>
    <row r="181" spans="1:11" ht="20.100000000000001" hidden="1" customHeight="1">
      <c r="A181" s="22" t="s">
        <v>131</v>
      </c>
      <c r="B181" s="3">
        <v>0</v>
      </c>
      <c r="C181" s="3">
        <v>3</v>
      </c>
      <c r="D181" s="3"/>
      <c r="E181" s="3">
        <v>5.24</v>
      </c>
      <c r="F181" s="3">
        <v>9</v>
      </c>
      <c r="G181" s="3">
        <f t="shared" si="69"/>
        <v>3.76</v>
      </c>
      <c r="H181" s="12">
        <f t="shared" si="70"/>
        <v>0.5822222222222222</v>
      </c>
      <c r="I181" s="3"/>
      <c r="J181" s="3">
        <v>39</v>
      </c>
      <c r="K181" s="13">
        <f t="shared" si="48"/>
        <v>0.13435897435897437</v>
      </c>
    </row>
    <row r="182" spans="1:11" ht="20.100000000000001" customHeight="1">
      <c r="A182" s="30" t="s">
        <v>132</v>
      </c>
      <c r="B182" s="31">
        <f>+B195+B200+B188+B183</f>
        <v>122549.72</v>
      </c>
      <c r="C182" s="31">
        <f t="shared" ref="C182:G182" si="71">+C195+C200+C188+C183</f>
        <v>135559.75</v>
      </c>
      <c r="D182" s="31">
        <f t="shared" si="71"/>
        <v>0</v>
      </c>
      <c r="E182" s="31">
        <f t="shared" si="71"/>
        <v>245114.39</v>
      </c>
      <c r="F182" s="31">
        <f t="shared" si="71"/>
        <v>226424</v>
      </c>
      <c r="G182" s="31">
        <f t="shared" si="71"/>
        <v>-18690.390000000014</v>
      </c>
      <c r="H182" s="32">
        <f>+E182/F182</f>
        <v>1.0825459756916229</v>
      </c>
      <c r="I182" s="31"/>
      <c r="J182" s="31">
        <f t="shared" ref="J182" si="72">+J195+J200+J188+J183</f>
        <v>607410</v>
      </c>
      <c r="K182" s="33">
        <f t="shared" si="48"/>
        <v>0.40354026110864161</v>
      </c>
    </row>
    <row r="183" spans="1:11" ht="20.100000000000001" customHeight="1">
      <c r="A183" s="21" t="s">
        <v>36</v>
      </c>
      <c r="B183" s="4">
        <f>SUM(B184:B187)</f>
        <v>2238.42</v>
      </c>
      <c r="C183" s="4">
        <f>SUM(C184:C187)</f>
        <v>2399.75</v>
      </c>
      <c r="D183" s="4"/>
      <c r="E183" s="4">
        <f t="shared" ref="E183:F183" si="73">SUM(E184:E187)</f>
        <v>8205.26</v>
      </c>
      <c r="F183" s="4">
        <f t="shared" si="73"/>
        <v>7200</v>
      </c>
      <c r="G183" s="4">
        <f>+F183-E183</f>
        <v>-1005.2600000000002</v>
      </c>
      <c r="H183" s="15">
        <f>+E183/F183</f>
        <v>1.1396194444444445</v>
      </c>
      <c r="I183" s="4"/>
      <c r="J183" s="4">
        <f t="shared" ref="J183" si="74">SUM(J184:J187)</f>
        <v>31032</v>
      </c>
      <c r="K183" s="16">
        <f t="shared" si="48"/>
        <v>0.26441286414024234</v>
      </c>
    </row>
    <row r="184" spans="1:11" ht="20.100000000000001" hidden="1" customHeight="1">
      <c r="A184" s="22" t="s">
        <v>138</v>
      </c>
      <c r="B184" s="3">
        <v>2060</v>
      </c>
      <c r="C184" s="3">
        <v>2060</v>
      </c>
      <c r="D184" s="3"/>
      <c r="E184" s="3">
        <v>7189</v>
      </c>
      <c r="F184" s="3">
        <v>6180</v>
      </c>
      <c r="G184" s="3">
        <f t="shared" ref="G184:G187" si="75">+F184-E184</f>
        <v>-1009</v>
      </c>
      <c r="H184" s="12">
        <f t="shared" ref="H184:H187" si="76">+E184/F184</f>
        <v>1.1632686084142394</v>
      </c>
      <c r="I184" s="3"/>
      <c r="J184" s="3">
        <v>26780</v>
      </c>
      <c r="K184" s="13">
        <f t="shared" si="48"/>
        <v>0.26844660194174758</v>
      </c>
    </row>
    <row r="185" spans="1:11" ht="20.100000000000001" hidden="1" customHeight="1">
      <c r="A185" s="22" t="s">
        <v>139</v>
      </c>
      <c r="B185" s="3">
        <v>178.42</v>
      </c>
      <c r="C185" s="3">
        <v>174</v>
      </c>
      <c r="D185" s="3"/>
      <c r="E185" s="3">
        <v>606.91999999999996</v>
      </c>
      <c r="F185" s="3">
        <v>522</v>
      </c>
      <c r="G185" s="3">
        <f t="shared" si="75"/>
        <v>-84.919999999999959</v>
      </c>
      <c r="H185" s="12">
        <f t="shared" si="76"/>
        <v>1.1626819923371647</v>
      </c>
      <c r="I185" s="3"/>
      <c r="J185" s="3">
        <v>2263</v>
      </c>
      <c r="K185" s="13">
        <f t="shared" si="48"/>
        <v>0.26819266460450725</v>
      </c>
    </row>
    <row r="186" spans="1:11" ht="20.100000000000001" hidden="1" customHeight="1">
      <c r="A186" s="22" t="s">
        <v>140</v>
      </c>
      <c r="B186" s="3">
        <v>0</v>
      </c>
      <c r="C186" s="3">
        <v>97</v>
      </c>
      <c r="D186" s="3"/>
      <c r="E186" s="3">
        <v>290.04000000000002</v>
      </c>
      <c r="F186" s="3">
        <v>291</v>
      </c>
      <c r="G186" s="3">
        <f t="shared" si="75"/>
        <v>0.95999999999997954</v>
      </c>
      <c r="H186" s="12">
        <f t="shared" si="76"/>
        <v>0.99670103092783513</v>
      </c>
      <c r="I186" s="3"/>
      <c r="J186" s="3">
        <v>1164</v>
      </c>
      <c r="K186" s="13">
        <f t="shared" si="48"/>
        <v>0.24917525773195878</v>
      </c>
    </row>
    <row r="187" spans="1:11" ht="20.100000000000001" hidden="1" customHeight="1">
      <c r="A187" s="22" t="s">
        <v>141</v>
      </c>
      <c r="B187" s="3">
        <v>0</v>
      </c>
      <c r="C187" s="3">
        <v>68.75</v>
      </c>
      <c r="D187" s="3"/>
      <c r="E187" s="3">
        <v>119.3</v>
      </c>
      <c r="F187" s="3">
        <v>207</v>
      </c>
      <c r="G187" s="3">
        <f t="shared" si="75"/>
        <v>87.7</v>
      </c>
      <c r="H187" s="12">
        <f t="shared" si="76"/>
        <v>0.57632850241545897</v>
      </c>
      <c r="I187" s="3"/>
      <c r="J187" s="3">
        <v>825</v>
      </c>
      <c r="K187" s="13">
        <f t="shared" si="48"/>
        <v>0.1446060606060606</v>
      </c>
    </row>
    <row r="188" spans="1:11" ht="20.100000000000001" customHeight="1">
      <c r="A188" s="21" t="s">
        <v>36</v>
      </c>
      <c r="B188" s="4">
        <f>SUM(B189:B194)</f>
        <v>118481.62000000001</v>
      </c>
      <c r="C188" s="4">
        <f>SUM(C189:C194)</f>
        <v>120594</v>
      </c>
      <c r="D188" s="4"/>
      <c r="E188" s="4">
        <f>SUM(E189:E194)</f>
        <v>227634.64</v>
      </c>
      <c r="F188" s="4">
        <f>SUM(F189:F194)</f>
        <v>199649</v>
      </c>
      <c r="G188" s="4">
        <f>+F188-E188</f>
        <v>-27985.640000000014</v>
      </c>
      <c r="H188" s="15">
        <f>+E188/F188</f>
        <v>1.140174205731058</v>
      </c>
      <c r="I188" s="4"/>
      <c r="J188" s="4">
        <f>SUM(J189:J194)</f>
        <v>544578</v>
      </c>
      <c r="K188" s="16">
        <f t="shared" si="48"/>
        <v>0.41800190239047486</v>
      </c>
    </row>
    <row r="189" spans="1:11" ht="20.100000000000001" hidden="1" customHeight="1">
      <c r="A189" s="22" t="s">
        <v>142</v>
      </c>
      <c r="B189" s="3">
        <v>0</v>
      </c>
      <c r="C189" s="3">
        <v>0</v>
      </c>
      <c r="D189" s="3"/>
      <c r="E189" s="3">
        <v>2245.48</v>
      </c>
      <c r="F189" s="3"/>
      <c r="G189" s="3">
        <f t="shared" ref="G189:G194" si="77">+F189-E189</f>
        <v>-2245.48</v>
      </c>
      <c r="H189" s="12"/>
      <c r="I189" s="3"/>
      <c r="J189" s="3">
        <v>0</v>
      </c>
      <c r="K189" s="13"/>
    </row>
    <row r="190" spans="1:11" ht="20.100000000000001" hidden="1" customHeight="1">
      <c r="A190" s="22" t="s">
        <v>143</v>
      </c>
      <c r="B190" s="3">
        <v>107916.27</v>
      </c>
      <c r="C190" s="3">
        <v>108750</v>
      </c>
      <c r="D190" s="3"/>
      <c r="E190" s="3">
        <f>187022.72+2245</f>
        <v>189267.72</v>
      </c>
      <c r="F190" s="3">
        <v>174000</v>
      </c>
      <c r="G190" s="3">
        <f t="shared" si="77"/>
        <v>-15267.720000000001</v>
      </c>
      <c r="H190" s="12">
        <f t="shared" ref="H190:H194" si="78">+E190/F190</f>
        <v>1.0877455172413792</v>
      </c>
      <c r="I190" s="3"/>
      <c r="J190" s="3">
        <v>435000</v>
      </c>
      <c r="K190" s="13">
        <f t="shared" ref="K190:K205" si="79">+E190/J190</f>
        <v>0.43509820689655171</v>
      </c>
    </row>
    <row r="191" spans="1:11" ht="20.100000000000001" hidden="1" customHeight="1">
      <c r="A191" s="22" t="s">
        <v>144</v>
      </c>
      <c r="B191" s="3">
        <v>0.61</v>
      </c>
      <c r="C191" s="3">
        <v>0</v>
      </c>
      <c r="D191" s="3"/>
      <c r="E191" s="3">
        <v>52.75</v>
      </c>
      <c r="F191" s="3"/>
      <c r="G191" s="3">
        <f t="shared" si="77"/>
        <v>-52.75</v>
      </c>
      <c r="H191" s="12"/>
      <c r="I191" s="3"/>
      <c r="J191" s="3">
        <v>37500</v>
      </c>
      <c r="K191" s="13">
        <f t="shared" si="79"/>
        <v>1.4066666666666667E-3</v>
      </c>
    </row>
    <row r="192" spans="1:11" ht="20.100000000000001" hidden="1" customHeight="1">
      <c r="A192" s="22" t="s">
        <v>145</v>
      </c>
      <c r="B192" s="3">
        <v>9290.24</v>
      </c>
      <c r="C192" s="3">
        <v>10631</v>
      </c>
      <c r="D192" s="3"/>
      <c r="E192" s="3">
        <v>16577.13</v>
      </c>
      <c r="F192" s="3">
        <v>17010</v>
      </c>
      <c r="G192" s="3">
        <f t="shared" si="77"/>
        <v>432.86999999999898</v>
      </c>
      <c r="H192" s="12">
        <f t="shared" si="78"/>
        <v>0.97455202821869491</v>
      </c>
      <c r="I192" s="3"/>
      <c r="J192" s="3">
        <v>42525</v>
      </c>
      <c r="K192" s="13">
        <f t="shared" si="79"/>
        <v>0.38982081128747798</v>
      </c>
    </row>
    <row r="193" spans="1:11" ht="20.100000000000001" hidden="1" customHeight="1">
      <c r="A193" s="22" t="s">
        <v>146</v>
      </c>
      <c r="B193" s="3">
        <v>1274.5</v>
      </c>
      <c r="C193" s="3">
        <v>0</v>
      </c>
      <c r="D193" s="3"/>
      <c r="E193" s="3">
        <v>17447.560000000001</v>
      </c>
      <c r="F193" s="3">
        <v>5000</v>
      </c>
      <c r="G193" s="3">
        <f t="shared" si="77"/>
        <v>-12447.560000000001</v>
      </c>
      <c r="H193" s="12">
        <f t="shared" si="78"/>
        <v>3.4895120000000004</v>
      </c>
      <c r="I193" s="3"/>
      <c r="J193" s="3">
        <v>15000</v>
      </c>
      <c r="K193" s="13">
        <f t="shared" si="79"/>
        <v>1.1631706666666668</v>
      </c>
    </row>
    <row r="194" spans="1:11" ht="20.100000000000001" hidden="1" customHeight="1">
      <c r="A194" s="22" t="s">
        <v>147</v>
      </c>
      <c r="B194" s="3">
        <v>0</v>
      </c>
      <c r="C194" s="3">
        <v>1213</v>
      </c>
      <c r="D194" s="3"/>
      <c r="E194" s="3">
        <v>2044</v>
      </c>
      <c r="F194" s="3">
        <v>3639</v>
      </c>
      <c r="G194" s="3">
        <f t="shared" si="77"/>
        <v>1595</v>
      </c>
      <c r="H194" s="12">
        <f t="shared" si="78"/>
        <v>0.5616927727397637</v>
      </c>
      <c r="I194" s="3"/>
      <c r="J194" s="3">
        <v>14553</v>
      </c>
      <c r="K194" s="13">
        <f t="shared" si="79"/>
        <v>0.14045214045214044</v>
      </c>
    </row>
    <row r="195" spans="1:11" ht="20.100000000000001" customHeight="1">
      <c r="A195" s="21" t="s">
        <v>88</v>
      </c>
      <c r="B195" s="4">
        <f>SUM(B196:B199)</f>
        <v>837.31000000000006</v>
      </c>
      <c r="C195" s="4">
        <f>SUM(C196:C199)</f>
        <v>1066</v>
      </c>
      <c r="D195" s="4"/>
      <c r="E195" s="4">
        <f t="shared" ref="E195:J195" si="80">SUM(E196:E199)</f>
        <v>3116.8</v>
      </c>
      <c r="F195" s="4">
        <f t="shared" si="80"/>
        <v>3325</v>
      </c>
      <c r="G195" s="4">
        <f>+F195-E195</f>
        <v>208.19999999999982</v>
      </c>
      <c r="H195" s="15">
        <f>+E195/F195</f>
        <v>0.93738345864661654</v>
      </c>
      <c r="I195" s="4"/>
      <c r="J195" s="4">
        <f t="shared" si="80"/>
        <v>13300</v>
      </c>
      <c r="K195" s="16">
        <f t="shared" si="79"/>
        <v>0.23434586466165414</v>
      </c>
    </row>
    <row r="196" spans="1:11" ht="20.100000000000001" hidden="1" customHeight="1">
      <c r="A196" s="22" t="s">
        <v>133</v>
      </c>
      <c r="B196" s="3">
        <v>727.44</v>
      </c>
      <c r="C196" s="3">
        <v>625</v>
      </c>
      <c r="D196" s="3"/>
      <c r="E196" s="3">
        <v>2348.86</v>
      </c>
      <c r="F196" s="3">
        <v>1875</v>
      </c>
      <c r="G196" s="3">
        <f t="shared" ref="G196:G199" si="81">+F196-E196</f>
        <v>-473.86000000000013</v>
      </c>
      <c r="H196" s="12">
        <f t="shared" ref="H196:H199" si="82">+E196/F196</f>
        <v>1.2527253333333335</v>
      </c>
      <c r="I196" s="3"/>
      <c r="J196" s="3">
        <v>7500</v>
      </c>
      <c r="K196" s="13">
        <f t="shared" si="79"/>
        <v>0.31318133333333337</v>
      </c>
    </row>
    <row r="197" spans="1:11" ht="20.100000000000001" hidden="1" customHeight="1">
      <c r="A197" s="22" t="s">
        <v>134</v>
      </c>
      <c r="B197" s="3">
        <v>0</v>
      </c>
      <c r="C197" s="3">
        <v>316</v>
      </c>
      <c r="D197" s="3"/>
      <c r="E197" s="3">
        <v>645</v>
      </c>
      <c r="F197" s="3">
        <v>950</v>
      </c>
      <c r="G197" s="3">
        <f t="shared" si="81"/>
        <v>305</v>
      </c>
      <c r="H197" s="12">
        <f t="shared" si="82"/>
        <v>0.67894736842105263</v>
      </c>
      <c r="I197" s="3"/>
      <c r="J197" s="3">
        <v>3800</v>
      </c>
      <c r="K197" s="13">
        <f t="shared" si="79"/>
        <v>0.16973684210526316</v>
      </c>
    </row>
    <row r="198" spans="1:11" ht="20.100000000000001" hidden="1" customHeight="1">
      <c r="A198" s="22" t="s">
        <v>135</v>
      </c>
      <c r="B198" s="3">
        <v>0</v>
      </c>
      <c r="C198" s="3">
        <v>0</v>
      </c>
      <c r="D198" s="3"/>
      <c r="E198" s="3">
        <v>0</v>
      </c>
      <c r="F198" s="3">
        <v>125</v>
      </c>
      <c r="G198" s="3">
        <f t="shared" si="81"/>
        <v>125</v>
      </c>
      <c r="H198" s="12">
        <f t="shared" si="82"/>
        <v>0</v>
      </c>
      <c r="I198" s="3"/>
      <c r="J198" s="3">
        <v>500</v>
      </c>
      <c r="K198" s="13">
        <f t="shared" si="79"/>
        <v>0</v>
      </c>
    </row>
    <row r="199" spans="1:11" ht="20.100000000000001" hidden="1" customHeight="1">
      <c r="A199" s="22" t="s">
        <v>136</v>
      </c>
      <c r="B199" s="3">
        <v>109.87</v>
      </c>
      <c r="C199" s="3">
        <v>125</v>
      </c>
      <c r="D199" s="3"/>
      <c r="E199" s="3">
        <v>122.94</v>
      </c>
      <c r="F199" s="3">
        <v>375</v>
      </c>
      <c r="G199" s="3">
        <f t="shared" si="81"/>
        <v>252.06</v>
      </c>
      <c r="H199" s="12">
        <f t="shared" si="82"/>
        <v>0.32784000000000002</v>
      </c>
      <c r="I199" s="3"/>
      <c r="J199" s="3">
        <v>1500</v>
      </c>
      <c r="K199" s="13">
        <f t="shared" si="79"/>
        <v>8.1960000000000005E-2</v>
      </c>
    </row>
    <row r="200" spans="1:11" ht="20.100000000000001" customHeight="1">
      <c r="A200" s="21" t="s">
        <v>29</v>
      </c>
      <c r="B200" s="4">
        <f>SUM(B201:B207)</f>
        <v>992.37</v>
      </c>
      <c r="C200" s="4">
        <f>SUM(C201:C207)</f>
        <v>11500</v>
      </c>
      <c r="D200" s="4"/>
      <c r="E200" s="4">
        <f>SUM(E201:E207)</f>
        <v>6157.6900000000005</v>
      </c>
      <c r="F200" s="4">
        <f>SUM(F201:F207)</f>
        <v>16250</v>
      </c>
      <c r="G200" s="4">
        <f>+F200-E200</f>
        <v>10092.31</v>
      </c>
      <c r="H200" s="15">
        <f>+E200/F200</f>
        <v>0.37893476923076924</v>
      </c>
      <c r="I200" s="4"/>
      <c r="J200" s="4">
        <f>SUM(J201:J207)</f>
        <v>18500</v>
      </c>
      <c r="K200" s="16">
        <f t="shared" si="79"/>
        <v>0.33284810810810811</v>
      </c>
    </row>
    <row r="201" spans="1:11" ht="20.100000000000001" hidden="1" customHeight="1">
      <c r="A201" s="22" t="s">
        <v>148</v>
      </c>
      <c r="B201" s="3">
        <v>121.92</v>
      </c>
      <c r="C201" s="3">
        <v>250</v>
      </c>
      <c r="D201" s="3"/>
      <c r="E201" s="3">
        <v>365.76</v>
      </c>
      <c r="F201" s="3">
        <v>750</v>
      </c>
      <c r="G201" s="3">
        <f t="shared" ref="G201:G207" si="83">+F201-E201</f>
        <v>384.24</v>
      </c>
      <c r="H201" s="12">
        <f t="shared" ref="H201:H207" si="84">+E201/F201</f>
        <v>0.48768</v>
      </c>
      <c r="I201" s="3"/>
      <c r="J201" s="3">
        <v>3000</v>
      </c>
      <c r="K201" s="13">
        <f t="shared" si="79"/>
        <v>0.12192</v>
      </c>
    </row>
    <row r="202" spans="1:11" ht="20.100000000000001" hidden="1" customHeight="1">
      <c r="A202" s="22" t="s">
        <v>149</v>
      </c>
      <c r="B202" s="3">
        <v>0</v>
      </c>
      <c r="C202" s="3">
        <v>0</v>
      </c>
      <c r="D202" s="3"/>
      <c r="E202" s="3">
        <v>0</v>
      </c>
      <c r="F202" s="3">
        <v>500</v>
      </c>
      <c r="G202" s="3">
        <f t="shared" si="83"/>
        <v>500</v>
      </c>
      <c r="H202" s="12">
        <f t="shared" si="84"/>
        <v>0</v>
      </c>
      <c r="I202" s="3"/>
      <c r="J202" s="3">
        <v>500</v>
      </c>
      <c r="K202" s="13">
        <f t="shared" si="79"/>
        <v>0</v>
      </c>
    </row>
    <row r="203" spans="1:11" ht="20.100000000000001" hidden="1" customHeight="1">
      <c r="A203" s="22" t="s">
        <v>150</v>
      </c>
      <c r="B203" s="3">
        <v>0</v>
      </c>
      <c r="C203" s="3">
        <v>11000</v>
      </c>
      <c r="D203" s="3"/>
      <c r="E203" s="3">
        <v>0</v>
      </c>
      <c r="F203" s="3">
        <v>11000</v>
      </c>
      <c r="G203" s="3">
        <f t="shared" si="83"/>
        <v>11000</v>
      </c>
      <c r="H203" s="12">
        <f t="shared" si="84"/>
        <v>0</v>
      </c>
      <c r="I203" s="3"/>
      <c r="J203" s="3">
        <v>11000</v>
      </c>
      <c r="K203" s="13">
        <f t="shared" si="79"/>
        <v>0</v>
      </c>
    </row>
    <row r="204" spans="1:11" ht="20.100000000000001" hidden="1" customHeight="1">
      <c r="A204" s="22" t="s">
        <v>151</v>
      </c>
      <c r="B204" s="3">
        <v>845.95</v>
      </c>
      <c r="C204" s="3">
        <v>0</v>
      </c>
      <c r="D204" s="3"/>
      <c r="E204" s="3">
        <v>2523.16</v>
      </c>
      <c r="F204" s="3">
        <v>3000</v>
      </c>
      <c r="G204" s="3">
        <f t="shared" si="83"/>
        <v>476.84000000000015</v>
      </c>
      <c r="H204" s="12">
        <f t="shared" si="84"/>
        <v>0.84105333333333332</v>
      </c>
      <c r="I204" s="3"/>
      <c r="J204" s="3">
        <v>3000</v>
      </c>
      <c r="K204" s="13">
        <f t="shared" si="79"/>
        <v>0.84105333333333332</v>
      </c>
    </row>
    <row r="205" spans="1:11" ht="20.100000000000001" hidden="1" customHeight="1">
      <c r="A205" s="22" t="s">
        <v>152</v>
      </c>
      <c r="B205" s="3">
        <v>24.5</v>
      </c>
      <c r="C205" s="3">
        <v>250</v>
      </c>
      <c r="D205" s="3"/>
      <c r="E205" s="3">
        <v>24.5</v>
      </c>
      <c r="F205" s="3">
        <v>500</v>
      </c>
      <c r="G205" s="3">
        <f t="shared" si="83"/>
        <v>475.5</v>
      </c>
      <c r="H205" s="12">
        <f t="shared" si="84"/>
        <v>4.9000000000000002E-2</v>
      </c>
      <c r="I205" s="3"/>
      <c r="J205" s="3">
        <v>1000</v>
      </c>
      <c r="K205" s="13">
        <f t="shared" si="79"/>
        <v>2.4500000000000001E-2</v>
      </c>
    </row>
    <row r="206" spans="1:11" ht="20.100000000000001" hidden="1" customHeight="1">
      <c r="A206" s="22" t="s">
        <v>153</v>
      </c>
      <c r="B206" s="3">
        <v>0</v>
      </c>
      <c r="C206" s="3">
        <v>0</v>
      </c>
      <c r="D206" s="3"/>
      <c r="E206" s="3">
        <v>3244.27</v>
      </c>
      <c r="F206" s="3"/>
      <c r="G206" s="3">
        <f t="shared" si="83"/>
        <v>-3244.27</v>
      </c>
      <c r="H206" s="12"/>
      <c r="I206" s="3"/>
      <c r="J206" s="3">
        <v>0</v>
      </c>
      <c r="K206" s="13"/>
    </row>
    <row r="207" spans="1:11" ht="15" hidden="1" customHeight="1">
      <c r="A207" s="22" t="s">
        <v>194</v>
      </c>
      <c r="B207" s="3">
        <v>0</v>
      </c>
      <c r="C207" s="3">
        <v>0</v>
      </c>
      <c r="D207" s="3"/>
      <c r="E207" s="3">
        <v>0</v>
      </c>
      <c r="F207" s="3">
        <v>500</v>
      </c>
      <c r="G207" s="3">
        <f t="shared" si="83"/>
        <v>500</v>
      </c>
      <c r="H207" s="12">
        <f t="shared" si="84"/>
        <v>0</v>
      </c>
      <c r="I207" s="3"/>
      <c r="J207" s="3">
        <v>0</v>
      </c>
      <c r="K207" s="13"/>
    </row>
    <row r="208" spans="1:11" ht="20.100000000000001" customHeight="1">
      <c r="A208" s="24" t="s">
        <v>155</v>
      </c>
      <c r="B208" s="25">
        <f>+B200+B195+B177+B167+B150+B128+B89+B72+B39</f>
        <v>535991.07999999996</v>
      </c>
      <c r="C208" s="25">
        <f>+C200+C195+C177+C167+C150+C128+C89+C72+C39</f>
        <v>473710.5</v>
      </c>
      <c r="D208" s="25"/>
      <c r="E208" s="25">
        <f>+E200+E195+E177+E167+E150+E128+E89+E72+E39</f>
        <v>1771252.44</v>
      </c>
      <c r="F208" s="25">
        <f>+F200+F195+F177+F167+F150+F128+F89+F72+F39</f>
        <v>1381496</v>
      </c>
      <c r="G208" s="25">
        <f>+G200+G195+G177+G167+G150+G128+G89+G72+G39</f>
        <v>-389756.44000000006</v>
      </c>
      <c r="H208" s="26">
        <f>+E208/F208</f>
        <v>1.2821263615674601</v>
      </c>
      <c r="I208" s="25"/>
      <c r="J208" s="25">
        <f>+J200+J195+J177+J167+J150+J128+J89+J72+J39</f>
        <v>5541626</v>
      </c>
      <c r="K208" s="27">
        <f>+E208/J208</f>
        <v>0.31962684598347124</v>
      </c>
    </row>
    <row r="209" spans="1:11" ht="20.100000000000001" customHeight="1"/>
    <row r="210" spans="1:11" ht="20.100000000000001" customHeight="1"/>
    <row r="211" spans="1:11" ht="20.100000000000001" customHeight="1">
      <c r="A211" s="24" t="s">
        <v>189</v>
      </c>
      <c r="B211" s="28">
        <f>+B29-B36-B208</f>
        <v>209112.7145</v>
      </c>
      <c r="C211" s="28">
        <f>+C29-C36-C208</f>
        <v>402845.69999999995</v>
      </c>
      <c r="D211" s="28"/>
      <c r="E211" s="28">
        <f>+E29-E36-E208</f>
        <v>739049.70840000035</v>
      </c>
      <c r="F211" s="28">
        <f>+F29-F36-F208</f>
        <v>747818.62000000011</v>
      </c>
      <c r="G211" s="28">
        <f>+E211-F211</f>
        <v>-8768.9115999997593</v>
      </c>
      <c r="H211" s="26">
        <f>+G211/F211</f>
        <v>-1.1725987245409533E-2</v>
      </c>
      <c r="I211" s="28"/>
      <c r="J211" s="28">
        <f>+J29-J36-J208</f>
        <v>506033.79999999981</v>
      </c>
      <c r="K211" s="29"/>
    </row>
    <row r="212" spans="1:11" ht="20.100000000000001" customHeight="1"/>
    <row r="213" spans="1:11" ht="20.100000000000001" customHeight="1"/>
    <row r="214" spans="1:11" ht="20.100000000000001" customHeight="1"/>
    <row r="215" spans="1:11" ht="20.100000000000001" customHeight="1"/>
    <row r="216" spans="1:11" ht="20.100000000000001" customHeight="1"/>
    <row r="217" spans="1:11" ht="20.100000000000001" customHeight="1"/>
    <row r="218" spans="1:11" ht="20.100000000000001" customHeight="1"/>
    <row r="219" spans="1:11" ht="20.100000000000001" customHeight="1"/>
    <row r="220" spans="1:11" ht="20.100000000000001" customHeight="1"/>
    <row r="221" spans="1:11" ht="20.100000000000001" customHeight="1"/>
    <row r="222" spans="1:11" ht="20.100000000000001" customHeight="1"/>
    <row r="223" spans="1:11" ht="20.100000000000001" customHeight="1"/>
    <row r="224" spans="1:11" ht="20.100000000000001" customHeight="1"/>
    <row r="225" ht="20.100000000000001" customHeight="1"/>
    <row r="226" ht="20.100000000000001" customHeight="1"/>
    <row r="227" ht="20.100000000000001" customHeight="1"/>
    <row r="228" ht="20.100000000000001" customHeight="1"/>
    <row r="229" ht="20.100000000000001" customHeight="1"/>
    <row r="230" ht="20.100000000000001" customHeight="1"/>
    <row r="231" ht="20.100000000000001" customHeight="1"/>
    <row r="232" ht="20.100000000000001" customHeight="1"/>
    <row r="233" ht="20.100000000000001" customHeight="1"/>
    <row r="234" ht="20.100000000000001" customHeight="1"/>
    <row r="235" ht="20.100000000000001" customHeight="1"/>
    <row r="236" ht="20.100000000000001" customHeight="1"/>
    <row r="237" ht="20.100000000000001" customHeight="1"/>
    <row r="238" ht="20.100000000000001" customHeight="1"/>
    <row r="239" ht="20.100000000000001" customHeight="1"/>
    <row r="240" ht="20.100000000000001" customHeight="1"/>
    <row r="241" ht="20.100000000000001" customHeight="1"/>
    <row r="242" ht="20.100000000000001" customHeight="1"/>
    <row r="243" ht="20.100000000000001" customHeight="1"/>
    <row r="244" ht="20.100000000000001" customHeight="1"/>
    <row r="245" ht="20.100000000000001" customHeight="1"/>
    <row r="246" ht="20.100000000000001" customHeight="1"/>
    <row r="247" ht="20.100000000000001" customHeight="1"/>
    <row r="248" ht="20.100000000000001" customHeight="1"/>
    <row r="249" ht="20.100000000000001" customHeight="1"/>
    <row r="250" ht="20.100000000000001" customHeight="1"/>
    <row r="251" ht="20.100000000000001" customHeight="1"/>
    <row r="252" ht="20.100000000000001" customHeight="1"/>
    <row r="253" ht="20.100000000000001" customHeight="1"/>
    <row r="254" ht="20.100000000000001" customHeight="1"/>
    <row r="255" ht="20.100000000000001" customHeight="1"/>
    <row r="256" ht="20.100000000000001" customHeight="1"/>
    <row r="257" ht="20.100000000000001" customHeight="1"/>
    <row r="258" ht="20.100000000000001" customHeight="1"/>
    <row r="259" ht="20.100000000000001" customHeight="1"/>
    <row r="260" ht="20.100000000000001" customHeight="1"/>
  </sheetData>
  <autoFilter ref="A1:L260" xr:uid="{00000000-0001-0000-0000-000000000000}"/>
  <pageMargins left="0.7" right="0.7" top="0.75" bottom="0.5" header="0.3" footer="0.3"/>
  <pageSetup paperSize="3" orientation="landscape" r:id="rId1"/>
  <headerFooter>
    <oddHeader>&amp;C&amp;14JUNE 2026 OPERATING SUMMARY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675073CF017D4087FFE163C782575B" ma:contentTypeVersion="14" ma:contentTypeDescription="Create a new document." ma:contentTypeScope="" ma:versionID="af55452e11a58482c34881b11f93ff03">
  <xsd:schema xmlns:xsd="http://www.w3.org/2001/XMLSchema" xmlns:xs="http://www.w3.org/2001/XMLSchema" xmlns:p="http://schemas.microsoft.com/office/2006/metadata/properties" xmlns:ns2="9895410c-9b0a-4dd5-9937-9f4d47175997" xmlns:ns3="52c98e2c-4a99-458d-9c76-5f6b06aed835" targetNamespace="http://schemas.microsoft.com/office/2006/metadata/properties" ma:root="true" ma:fieldsID="a9502e9f14f93655b00bd2201da13025" ns2:_="" ns3:_="">
    <xsd:import namespace="9895410c-9b0a-4dd5-9937-9f4d47175997"/>
    <xsd:import namespace="52c98e2c-4a99-458d-9c76-5f6b06aed8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95410c-9b0a-4dd5-9937-9f4d471759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ca8ef52-efac-48c8-bbe1-35083af699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c98e2c-4a99-458d-9c76-5f6b06aed83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a0306bf8-f71b-4054-902a-53d2b465257d}" ma:internalName="TaxCatchAll" ma:showField="CatchAllData" ma:web="52c98e2c-4a99-458d-9c76-5f6b06aed8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95410c-9b0a-4dd5-9937-9f4d47175997">
      <Terms xmlns="http://schemas.microsoft.com/office/infopath/2007/PartnerControls"/>
    </lcf76f155ced4ddcb4097134ff3c332f>
    <TaxCatchAll xmlns="52c98e2c-4a99-458d-9c76-5f6b06aed835" xsi:nil="true"/>
  </documentManagement>
</p:properties>
</file>

<file path=customXml/itemProps1.xml><?xml version="1.0" encoding="utf-8"?>
<ds:datastoreItem xmlns:ds="http://schemas.openxmlformats.org/officeDocument/2006/customXml" ds:itemID="{A3A25908-013E-4C59-B813-DE411EF5D79B}"/>
</file>

<file path=customXml/itemProps2.xml><?xml version="1.0" encoding="utf-8"?>
<ds:datastoreItem xmlns:ds="http://schemas.openxmlformats.org/officeDocument/2006/customXml" ds:itemID="{6D59F0DB-D865-48B3-82E1-0A983A3CAE1A}"/>
</file>

<file path=customXml/itemProps3.xml><?xml version="1.0" encoding="utf-8"?>
<ds:datastoreItem xmlns:ds="http://schemas.openxmlformats.org/officeDocument/2006/customXml" ds:itemID="{5409E58B-CC73-4A0C-8DD0-F854484D8C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2026-07-15T12:02:21Z</dcterms:created>
  <dcterms:modified xsi:type="dcterms:W3CDTF">2026-07-17T14:29:36Z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0x01010093675073CF017D4087FFE163C782575B</vt:lpwstr>
  </property>
</Properties>
</file>